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8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5" l="1"/>
  <c r="G23" i="3"/>
  <c r="G22" i="3" l="1"/>
  <c r="C22" i="3"/>
  <c r="G21" i="3"/>
  <c r="C21" i="3"/>
  <c r="G20" i="3"/>
  <c r="C20" i="3"/>
  <c r="G19" i="3"/>
  <c r="F19" i="3"/>
  <c r="C19" i="3"/>
  <c r="G18" i="3"/>
  <c r="C18" i="3"/>
  <c r="G17" i="3"/>
  <c r="C17" i="3"/>
  <c r="M21" i="5" l="1"/>
  <c r="M17" i="5" l="1"/>
  <c r="M9" i="5"/>
  <c r="B43" i="4" l="1"/>
  <c r="C43" i="4"/>
  <c r="B44" i="4"/>
  <c r="C44" i="4"/>
  <c r="B45" i="4"/>
  <c r="C45" i="4"/>
  <c r="B46" i="4"/>
  <c r="C46" i="4"/>
  <c r="B47" i="4"/>
  <c r="C47" i="4"/>
  <c r="B48" i="4"/>
  <c r="C48" i="4"/>
  <c r="D43" i="4" l="1"/>
  <c r="D44" i="4"/>
  <c r="D45" i="4"/>
  <c r="D48" i="4"/>
  <c r="D47" i="4"/>
  <c r="D46" i="4"/>
  <c r="B49" i="4" l="1"/>
  <c r="C49" i="4" l="1"/>
  <c r="B54" i="4"/>
  <c r="C54" i="4"/>
  <c r="B55" i="4"/>
  <c r="C55" i="4"/>
  <c r="B56" i="4"/>
  <c r="C56" i="4"/>
  <c r="B57" i="4"/>
  <c r="C57" i="4"/>
  <c r="B58" i="4"/>
  <c r="C58" i="4"/>
  <c r="B59" i="4"/>
  <c r="C59" i="4"/>
  <c r="D56" i="4" l="1"/>
  <c r="D59" i="4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<sst xmlns="http://schemas.openxmlformats.org/spreadsheetml/2006/main" count="100" uniqueCount="47">
  <si>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</si>
  <si>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</si>
  <si>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</si>
  <si>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</si>
  <si>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</si>
  <si>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</si>
  <si>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</si>
  <si>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</si>
  <si>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</si>
  <si>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</si>
  <si>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</si>
  <si>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</si>
  <si>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</si>
  <si>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</si>
  <si>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</si>
  <si>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</si>
  <si>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</si>
  <si>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</si>
  <si>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</si>
  <si>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</si>
  <si>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</si>
  <si>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</si>
  <si>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</si>
  <si>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</si>
  <si>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</si>
  <si>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</si>
  <si>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</si>
  <si>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</si>
  <si>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</si>
  <si>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</si>
  <si>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</si>
  <si>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</si>
  <si>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</si>
  <si>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</si>
  <si>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</si>
  <si>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>***</t>
  </si>
  <si>
    <t>Current Year (2021/2022)</t>
  </si>
  <si>
    <t>Prior Year (2020/2021)</t>
  </si>
  <si>
    <t>Feb</t>
  </si>
  <si>
    <t>March</t>
  </si>
  <si>
    <t>April</t>
  </si>
  <si>
    <t>May</t>
  </si>
  <si>
    <t>June</t>
  </si>
  <si>
    <t>July</t>
  </si>
  <si>
    <t>August</t>
  </si>
  <si>
    <t>Aug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</si>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</sst>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3307618</c:v>
                </c:pt>
                <c:pt idx="1">
                  <c:v>2805250</c:v>
                </c:pt>
                <c:pt idx="2">
                  <c:v>2517652</c:v>
                </c:pt>
                <c:pt idx="3">
                  <c:v>2348338</c:v>
                </c:pt>
                <c:pt idx="4">
                  <c:v>2806791</c:v>
                </c:pt>
                <c:pt idx="5">
                  <c:v>3385366</c:v>
                </c:pt>
                <c:pt idx="6">
                  <c:v>3470448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3510451</c:v>
                </c:pt>
                <c:pt idx="1">
                  <c:v>2696163</c:v>
                </c:pt>
                <c:pt idx="2">
                  <c:v>2493703</c:v>
                </c:pt>
                <c:pt idx="3">
                  <c:v>2261286</c:v>
                </c:pt>
                <c:pt idx="4">
                  <c:v>2677737</c:v>
                </c:pt>
                <c:pt idx="5">
                  <c:v>3081914</c:v>
                </c:pt>
                <c:pt idx="6">
                  <c:v>4380548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1548063</c:v>
                </c:pt>
                <c:pt idx="1">
                  <c:v>1549153</c:v>
                </c:pt>
                <c:pt idx="2">
                  <c:v>1684677</c:v>
                </c:pt>
                <c:pt idx="3">
                  <c:v>1417925</c:v>
                </c:pt>
                <c:pt idx="4">
                  <c:v>1304116</c:v>
                </c:pt>
                <c:pt idx="5">
                  <c:v>1664865</c:v>
                </c:pt>
                <c:pt idx="6">
                  <c:v>1582276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1705422</c:v>
                </c:pt>
                <c:pt idx="1">
                  <c:v>1550355</c:v>
                </c:pt>
                <c:pt idx="2">
                  <c:v>1750598</c:v>
                </c:pt>
                <c:pt idx="3">
                  <c:v>1421957</c:v>
                </c:pt>
                <c:pt idx="4">
                  <c:v>1447306</c:v>
                </c:pt>
                <c:pt idx="5">
                  <c:v>1572197</c:v>
                </c:pt>
                <c:pt idx="6">
                  <c:v>1631031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198967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zoomScale="90" zoomScaleNormal="90" zoomScaleSheetLayoutView="90" workbookViewId="0">
      <selection activeCell="M5" sqref="M5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12.109375" customWidth="1"/>
    <col min="5" max="5" width="12.33203125" style="9" customWidth="1"/>
    <col min="6" max="6" width="1" style="9" customWidth="1"/>
    <col min="7" max="7" width="13.5546875" customWidth="1"/>
    <col min="8" max="8" width="13" style="9" customWidth="1"/>
    <col min="9" max="9" width="1" style="9" customWidth="1"/>
    <col min="10" max="10" width="12.109375" customWidth="1"/>
    <col min="11" max="11" width="11.109375" style="9" bestFit="1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09375" style="9" bestFit="1" customWidth="1"/>
    <col min="18" max="18" width="1" style="9" customWidth="1"/>
    <col min="19" max="19" width="11.44140625" customWidth="1"/>
    <col min="20" max="20" width="11.33203125" style="9" customWidth="1"/>
    <col min="21" max="21" width="1" style="9" customWidth="1"/>
    <col min="22" max="22" width="12.88671875" customWidth="1"/>
    <col min="23" max="23" width="11.109375" bestFit="1" customWidth="1"/>
    <col min="24" max="24" width="4.6640625" customWidth="1"/>
  </cols>
  <sheetData>
    <row r="1" spans="1:55" ht="65.25" customHeight="1" x14ac:dyDescent="1.4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1.1000000000000001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3">
      <c r="A4" s="27"/>
      <c r="B4" s="13" t="s">
        <v>27</v>
      </c>
      <c r="C4" s="11"/>
      <c r="D4" s="50" t="s">
        <v>38</v>
      </c>
      <c r="E4" s="50"/>
      <c r="F4" s="49"/>
      <c r="G4" s="50" t="s">
        <v>39</v>
      </c>
      <c r="H4" s="50"/>
      <c r="I4" s="49"/>
      <c r="J4" s="50" t="s">
        <v>40</v>
      </c>
      <c r="K4" s="50"/>
      <c r="L4" s="49"/>
      <c r="M4" s="50" t="s">
        <v>41</v>
      </c>
      <c r="N4" s="50"/>
      <c r="O4" s="49"/>
      <c r="P4" s="50" t="s">
        <v>42</v>
      </c>
      <c r="Q4" s="50"/>
      <c r="R4" s="49"/>
      <c r="S4" s="53" t="s">
        <v>43</v>
      </c>
      <c r="T4" s="53"/>
      <c r="U4" s="16"/>
      <c r="V4" s="53" t="s">
        <v>46</v>
      </c>
      <c r="W4" s="53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7"/>
      <c r="B5" s="12" t="str">
        <f>A41</f>
        <v>Residential Deliveries (kWh)</v>
      </c>
      <c r="C5" s="11"/>
      <c r="D5" s="15">
        <f>C43</f>
        <v>3307618</v>
      </c>
      <c r="E5" s="14">
        <f>B43</f>
        <v>3510451</v>
      </c>
      <c r="G5" s="15">
        <f>C44</f>
        <v>2805250</v>
      </c>
      <c r="H5" s="14">
        <f>B44</f>
        <v>2696163</v>
      </c>
      <c r="J5" s="15">
        <f>C45</f>
        <v>2517652</v>
      </c>
      <c r="K5" s="14">
        <f>B45</f>
        <v>2493703</v>
      </c>
      <c r="M5" s="15">
        <f>C46</f>
        <v>2348338</v>
      </c>
      <c r="N5" s="14">
        <f>B46</f>
        <v>2261286</v>
      </c>
      <c r="P5" s="15">
        <f>C47</f>
        <v>2806791</v>
      </c>
      <c r="Q5" s="14">
        <f>B47</f>
        <v>2677737</v>
      </c>
      <c r="S5" s="15">
        <f>C48</f>
        <v>3385366</v>
      </c>
      <c r="T5" s="14">
        <f>B48</f>
        <v>3081914</v>
      </c>
      <c r="V5" s="15">
        <f>C49</f>
        <v>3470448</v>
      </c>
      <c r="W5" s="14">
        <f>B49</f>
        <v>4380548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7"/>
      <c r="B6" s="12" t="str">
        <f>A52</f>
        <v>Non-Residential Deliveries (kWh)</v>
      </c>
      <c r="C6" s="11"/>
      <c r="D6" s="15">
        <f>C54</f>
        <v>1548063</v>
      </c>
      <c r="E6" s="14">
        <f>B54</f>
        <v>1705422</v>
      </c>
      <c r="G6" s="15">
        <f>C55</f>
        <v>1549153</v>
      </c>
      <c r="H6" s="14">
        <f>B55</f>
        <v>1550355</v>
      </c>
      <c r="J6" s="15">
        <f>C56</f>
        <v>1684677</v>
      </c>
      <c r="K6" s="14">
        <f>B56</f>
        <v>1750598</v>
      </c>
      <c r="M6" s="15">
        <f>C57</f>
        <v>1417925</v>
      </c>
      <c r="N6" s="14">
        <f>B57</f>
        <v>1421957</v>
      </c>
      <c r="P6" s="15">
        <f>C58</f>
        <v>1304116</v>
      </c>
      <c r="Q6" s="14">
        <f>B58</f>
        <v>1447306</v>
      </c>
      <c r="S6" s="15">
        <f>C59</f>
        <v>1664865</v>
      </c>
      <c r="T6" s="14">
        <f>B59</f>
        <v>1572197</v>
      </c>
      <c r="V6" s="15">
        <f>C60</f>
        <v>1582276</v>
      </c>
      <c r="W6" s="14">
        <f>B60</f>
        <v>1631031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7"/>
      <c r="B7" s="12" t="str">
        <f>"Total Deliveries ("&amp;'Consumption Input'!$C$9&amp;")"</f>
        <v>Total Deliveries (kWh)</v>
      </c>
      <c r="C7" s="11"/>
      <c r="D7" s="15">
        <f>SUM(D5:D6)</f>
        <v>4855681</v>
      </c>
      <c r="E7" s="14">
        <f>SUM(E5:E6)</f>
        <v>5215873</v>
      </c>
      <c r="G7" s="15">
        <f>SUM(G5:G6)</f>
        <v>4354403</v>
      </c>
      <c r="H7" s="14">
        <f>SUM(H5:H6)</f>
        <v>4246518</v>
      </c>
      <c r="J7" s="15">
        <f>SUM(J5:J6)</f>
        <v>4202329</v>
      </c>
      <c r="K7" s="14">
        <f>SUM(K5:K6)</f>
        <v>4244301</v>
      </c>
      <c r="M7" s="15">
        <f>SUM(M5:M6)</f>
        <v>3766263</v>
      </c>
      <c r="N7" s="14">
        <f>SUM(N5:N6)</f>
        <v>3683243</v>
      </c>
      <c r="P7" s="15">
        <f>SUM(P5:P6)</f>
        <v>4110907</v>
      </c>
      <c r="Q7" s="14">
        <f>SUM(Q5:Q6)</f>
        <v>4125043</v>
      </c>
      <c r="S7" s="15">
        <f>SUM(S5:S6)</f>
        <v>5050231</v>
      </c>
      <c r="T7" s="14">
        <f>SUM(T5:T6)</f>
        <v>4654111</v>
      </c>
      <c r="V7" s="15">
        <f>SUM(V5:V6)</f>
        <v>5052724</v>
      </c>
      <c r="W7" s="14">
        <f>SUM(W5:W6)</f>
        <v>6011579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7"/>
      <c r="B8" s="55" t="s">
        <v>34</v>
      </c>
      <c r="C8" s="56"/>
      <c r="D8" s="52">
        <f>E7/D7-1</f>
        <v>7.4179502319036139E-2</v>
      </c>
      <c r="E8" s="52"/>
      <c r="F8" s="19"/>
      <c r="G8" s="52">
        <f>H7/G7-1</f>
        <v>-2.4776071484426176E-2</v>
      </c>
      <c r="H8" s="52"/>
      <c r="I8" s="19"/>
      <c r="J8" s="52">
        <f>K7/J7-1</f>
        <v>9.9877948632769442E-3</v>
      </c>
      <c r="K8" s="52"/>
      <c r="L8" s="19"/>
      <c r="M8" s="52">
        <f>N7/M7-1</f>
        <v>-2.2043070279478605E-2</v>
      </c>
      <c r="N8" s="52"/>
      <c r="O8" s="19"/>
      <c r="P8" s="52">
        <f>Q7/P7-1</f>
        <v>3.4386572111702041E-3</v>
      </c>
      <c r="Q8" s="52"/>
      <c r="R8" s="19"/>
      <c r="S8" s="52">
        <f>T7/S7-1</f>
        <v>-7.843601609510531E-2</v>
      </c>
      <c r="T8" s="52"/>
      <c r="U8" s="19"/>
      <c r="V8" s="52">
        <f>W7/V7-1</f>
        <v>0.18976991420865263</v>
      </c>
      <c r="W8" s="52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3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3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3"/>
    <row r="22" spans="1:55" s="9" customFormat="1" x14ac:dyDescent="0.3"/>
    <row r="23" spans="1:55" s="9" customFormat="1" x14ac:dyDescent="0.3"/>
    <row r="24" spans="1:55" s="9" customFormat="1" x14ac:dyDescent="0.3"/>
    <row r="25" spans="1:55" s="9" customFormat="1" x14ac:dyDescent="0.3">
      <c r="E25" s="5">
        <f>E6/D6-1</f>
        <v>0.10164896389875611</v>
      </c>
      <c r="H25" s="5">
        <f>H6/G6-1</f>
        <v>7.7590786707326664E-4</v>
      </c>
      <c r="K25" s="5">
        <f>K6/J6-1</f>
        <v>3.9129756030384488E-2</v>
      </c>
      <c r="L25" s="5">
        <f t="shared" ref="L25:W25" si="0">L6/K6-1</f>
        <v>-1</v>
      </c>
      <c r="M25" s="5"/>
      <c r="N25" s="5">
        <f t="shared" si="0"/>
        <v>2.8435918683993311E-3</v>
      </c>
      <c r="O25" s="5">
        <f t="shared" si="0"/>
        <v>-1</v>
      </c>
      <c r="P25" s="5"/>
      <c r="Q25" s="5">
        <f t="shared" si="0"/>
        <v>0.10979851485604031</v>
      </c>
      <c r="R25" s="5">
        <f t="shared" si="0"/>
        <v>-1</v>
      </c>
      <c r="S25" s="5"/>
      <c r="T25" s="5">
        <f t="shared" si="0"/>
        <v>-5.5660969508038227E-2</v>
      </c>
      <c r="U25" s="5">
        <f t="shared" si="0"/>
        <v>-1</v>
      </c>
      <c r="V25" s="5"/>
      <c r="W25" s="5">
        <f t="shared" si="0"/>
        <v>3.0813208315110696E-2</v>
      </c>
    </row>
    <row r="26" spans="1:55" s="9" customFormat="1" x14ac:dyDescent="0.3">
      <c r="E26" s="5"/>
      <c r="H26" s="5"/>
      <c r="K26" s="5"/>
      <c r="N26" s="46"/>
    </row>
    <row r="27" spans="1:55" s="9" customFormat="1" x14ac:dyDescent="0.3"/>
    <row r="28" spans="1:55" s="9" customFormat="1" x14ac:dyDescent="0.3"/>
    <row r="29" spans="1:55" s="9" customFormat="1" x14ac:dyDescent="0.3">
      <c r="A29" s="54" t="s">
        <v>8</v>
      </c>
      <c r="B29" s="54"/>
      <c r="C29" s="54"/>
      <c r="D29" s="54"/>
      <c r="E29" s="54"/>
    </row>
    <row r="30" spans="1:55" s="9" customFormat="1" x14ac:dyDescent="0.3">
      <c r="A30" s="23"/>
      <c r="B30" s="23"/>
      <c r="C30" s="23"/>
      <c r="D30" s="23"/>
      <c r="E30" s="23"/>
    </row>
    <row r="31" spans="1:55" hidden="1" x14ac:dyDescent="0.3">
      <c r="A31" s="7"/>
    </row>
    <row r="32" spans="1:55" hidden="1" x14ac:dyDescent="0.3">
      <c r="A32" s="2"/>
      <c r="B32" s="3"/>
      <c r="C32" s="3"/>
    </row>
    <row r="33" spans="1:21" hidden="1" x14ac:dyDescent="0.3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3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3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3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3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3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3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3">
      <c r="A40" t="s">
        <v>35</v>
      </c>
    </row>
    <row r="41" spans="1:21" x14ac:dyDescent="0.3">
      <c r="A41" s="7" t="str">
        <f>"Residential Deliveries ("&amp;'Consumption Input'!$C$9&amp;")"</f>
        <v>Residential Deliveries (kWh)</v>
      </c>
    </row>
    <row r="42" spans="1:21" x14ac:dyDescent="0.3">
      <c r="A42" s="2" t="s">
        <v>2</v>
      </c>
      <c r="B42" s="3" t="s">
        <v>0</v>
      </c>
      <c r="C42" s="3" t="s">
        <v>1</v>
      </c>
    </row>
    <row r="43" spans="1:21" x14ac:dyDescent="0.3">
      <c r="A43" s="1" t="s">
        <v>38</v>
      </c>
      <c r="B43" s="6">
        <f>'Consumption Input'!F17</f>
        <v>3510451</v>
      </c>
      <c r="C43" s="6">
        <f>'Consumption Input'!B17</f>
        <v>3307618</v>
      </c>
      <c r="D43" s="4">
        <f t="shared" ref="D43:D48" si="1">B43/C43</f>
        <v>1.0613229822790902</v>
      </c>
      <c r="E43" s="4"/>
      <c r="F43" s="4"/>
      <c r="I43" s="4"/>
      <c r="L43" s="4"/>
      <c r="O43" s="4"/>
      <c r="R43" s="4"/>
      <c r="U43" s="4"/>
    </row>
    <row r="44" spans="1:21" x14ac:dyDescent="0.3">
      <c r="A44" s="1" t="s">
        <v>39</v>
      </c>
      <c r="B44" s="6">
        <f>'Consumption Input'!F18</f>
        <v>2696163</v>
      </c>
      <c r="C44" s="6">
        <f>'Consumption Input'!B18</f>
        <v>2805250</v>
      </c>
      <c r="D44" s="4">
        <f t="shared" si="1"/>
        <v>0.96111326976205325</v>
      </c>
      <c r="E44" s="4"/>
      <c r="F44" s="4"/>
      <c r="I44" s="4"/>
      <c r="L44" s="4"/>
      <c r="O44" s="4"/>
      <c r="R44" s="4"/>
      <c r="U44" s="4"/>
    </row>
    <row r="45" spans="1:21" x14ac:dyDescent="0.3">
      <c r="A45" s="1" t="s">
        <v>40</v>
      </c>
      <c r="B45" s="6">
        <f>'Consumption Input'!F19</f>
        <v>2493703</v>
      </c>
      <c r="C45" s="6">
        <f>'Consumption Input'!B19</f>
        <v>2517652</v>
      </c>
      <c r="D45" s="4">
        <f t="shared" si="1"/>
        <v>0.99048756539823612</v>
      </c>
      <c r="E45" s="4"/>
      <c r="F45" s="4"/>
      <c r="I45" s="4"/>
      <c r="L45" s="4"/>
      <c r="O45" s="4"/>
      <c r="R45" s="4"/>
      <c r="U45" s="4"/>
    </row>
    <row r="46" spans="1:21" x14ac:dyDescent="0.3">
      <c r="A46" s="1" t="s">
        <v>41</v>
      </c>
      <c r="B46" s="6">
        <f>'Consumption Input'!F20</f>
        <v>2261286</v>
      </c>
      <c r="C46" s="6">
        <f>'Consumption Input'!B20</f>
        <v>2348338</v>
      </c>
      <c r="D46" s="4">
        <f t="shared" si="1"/>
        <v>0.96293037884665666</v>
      </c>
      <c r="E46" s="4"/>
      <c r="F46" s="4"/>
      <c r="I46" s="4"/>
      <c r="L46" s="4"/>
      <c r="O46" s="4"/>
      <c r="R46" s="4"/>
      <c r="U46" s="4"/>
    </row>
    <row r="47" spans="1:21" x14ac:dyDescent="0.3">
      <c r="A47" s="1" t="s">
        <v>42</v>
      </c>
      <c r="B47" s="6">
        <f>'Consumption Input'!F21</f>
        <v>2677737</v>
      </c>
      <c r="C47" s="6">
        <f>'Consumption Input'!B21</f>
        <v>2806791</v>
      </c>
      <c r="D47" s="4">
        <f t="shared" si="1"/>
        <v>0.95402080169132653</v>
      </c>
      <c r="E47" s="4"/>
      <c r="F47" s="4"/>
      <c r="I47" s="4"/>
      <c r="L47" s="4"/>
      <c r="O47" s="4"/>
      <c r="R47" s="4"/>
      <c r="U47" s="4"/>
    </row>
    <row r="48" spans="1:21" x14ac:dyDescent="0.3">
      <c r="A48" s="1" t="s">
        <v>43</v>
      </c>
      <c r="B48" s="6">
        <f>'Consumption Input'!F22</f>
        <v>3081914</v>
      </c>
      <c r="C48" s="6">
        <f>'Consumption Input'!B22</f>
        <v>3385366</v>
      </c>
      <c r="D48" s="4">
        <f t="shared" si="1"/>
        <v>0.91036360618024759</v>
      </c>
      <c r="E48" s="4"/>
      <c r="F48" s="4"/>
      <c r="I48" s="4"/>
      <c r="L48" s="4"/>
      <c r="O48" s="4"/>
      <c r="R48" s="4"/>
      <c r="U48" s="4"/>
    </row>
    <row r="49" spans="1:21" x14ac:dyDescent="0.3">
      <c r="A49" s="1" t="s">
        <v>45</v>
      </c>
      <c r="B49" s="6">
        <f>'Consumption Input'!F23</f>
        <v>4380548</v>
      </c>
      <c r="C49" s="6">
        <f>'Consumption Input'!B23</f>
        <v>3470448</v>
      </c>
      <c r="D49" s="4">
        <f>B49/C49</f>
        <v>1.2622427997768588</v>
      </c>
      <c r="E49" s="4"/>
      <c r="F49" s="4"/>
      <c r="I49" s="4"/>
      <c r="L49" s="4"/>
      <c r="O49" s="4"/>
      <c r="R49" s="4"/>
      <c r="U49" s="4"/>
    </row>
    <row r="50" spans="1:21" x14ac:dyDescent="0.3">
      <c r="A50" s="1"/>
      <c r="B50" s="6"/>
      <c r="C50" s="6"/>
      <c r="D50" s="4"/>
    </row>
    <row r="52" spans="1:21" x14ac:dyDescent="0.3">
      <c r="A52" s="7" t="str">
        <f>"Non-Residential Deliveries ("&amp;'Consumption Input'!$C$9&amp;")"</f>
        <v>Non-Residential Deliveries (kWh)</v>
      </c>
    </row>
    <row r="53" spans="1:21" x14ac:dyDescent="0.3">
      <c r="A53" s="2" t="s">
        <v>2</v>
      </c>
      <c r="B53" s="3" t="s">
        <v>0</v>
      </c>
      <c r="C53" s="3" t="s">
        <v>1</v>
      </c>
    </row>
    <row r="54" spans="1:21" x14ac:dyDescent="0.3">
      <c r="A54" s="1" t="s">
        <v>38</v>
      </c>
      <c r="B54" s="6">
        <f>'Consumption Input'!G17</f>
        <v>1705422</v>
      </c>
      <c r="C54" s="6">
        <f>'Consumption Input'!C17</f>
        <v>1548063</v>
      </c>
      <c r="D54" s="4">
        <f>B54/C54</f>
        <v>1.1016489638987561</v>
      </c>
      <c r="E54" s="4"/>
      <c r="F54" s="4"/>
      <c r="I54" s="4"/>
      <c r="L54" s="4"/>
      <c r="O54" s="4"/>
      <c r="R54" s="4"/>
      <c r="U54" s="4"/>
    </row>
    <row r="55" spans="1:21" x14ac:dyDescent="0.3">
      <c r="A55" s="1" t="s">
        <v>39</v>
      </c>
      <c r="B55" s="6">
        <f>'Consumption Input'!G18</f>
        <v>1550355</v>
      </c>
      <c r="C55" s="6">
        <f>'Consumption Input'!C18</f>
        <v>1549153</v>
      </c>
      <c r="D55" s="4">
        <f t="shared" ref="D55:D60" si="2">B55/C55</f>
        <v>1.0007759078670733</v>
      </c>
      <c r="E55" s="4"/>
      <c r="F55" s="4"/>
      <c r="I55" s="4"/>
      <c r="L55" s="4"/>
      <c r="O55" s="4"/>
      <c r="R55" s="4"/>
      <c r="U55" s="4"/>
    </row>
    <row r="56" spans="1:21" x14ac:dyDescent="0.3">
      <c r="A56" s="1" t="s">
        <v>40</v>
      </c>
      <c r="B56" s="6">
        <f>'Consumption Input'!G19</f>
        <v>1750598</v>
      </c>
      <c r="C56" s="6">
        <f>'Consumption Input'!C19</f>
        <v>1684677</v>
      </c>
      <c r="D56" s="4">
        <f t="shared" si="2"/>
        <v>1.0391297560303845</v>
      </c>
      <c r="E56" s="4"/>
      <c r="F56" s="4"/>
      <c r="I56" s="4"/>
      <c r="L56" s="4"/>
      <c r="O56" s="4"/>
      <c r="R56" s="4"/>
      <c r="U56" s="4"/>
    </row>
    <row r="57" spans="1:21" x14ac:dyDescent="0.3">
      <c r="A57" s="1" t="s">
        <v>41</v>
      </c>
      <c r="B57" s="6">
        <f>'Consumption Input'!G20</f>
        <v>1421957</v>
      </c>
      <c r="C57" s="6">
        <f>'Consumption Input'!C20</f>
        <v>1417925</v>
      </c>
      <c r="D57" s="4">
        <f t="shared" si="2"/>
        <v>1.0028435918683993</v>
      </c>
      <c r="E57" s="4"/>
      <c r="F57" s="4"/>
      <c r="I57" s="4"/>
      <c r="L57" s="4"/>
      <c r="O57" s="4"/>
      <c r="R57" s="4"/>
      <c r="U57" s="4"/>
    </row>
    <row r="58" spans="1:21" x14ac:dyDescent="0.3">
      <c r="A58" s="1" t="s">
        <v>42</v>
      </c>
      <c r="B58" s="6">
        <f>'Consumption Input'!G21</f>
        <v>1447306</v>
      </c>
      <c r="C58" s="6">
        <f>'Consumption Input'!C21</f>
        <v>1304116</v>
      </c>
      <c r="D58" s="4">
        <f t="shared" si="2"/>
        <v>1.1097985148560403</v>
      </c>
      <c r="E58" s="4"/>
      <c r="F58" s="4"/>
      <c r="I58" s="4"/>
      <c r="L58" s="4"/>
      <c r="O58" s="4"/>
      <c r="R58" s="4"/>
      <c r="U58" s="4"/>
    </row>
    <row r="59" spans="1:21" x14ac:dyDescent="0.3">
      <c r="A59" s="1" t="s">
        <v>43</v>
      </c>
      <c r="B59" s="6">
        <f>'Consumption Input'!G22</f>
        <v>1572197</v>
      </c>
      <c r="C59" s="6">
        <f>'Consumption Input'!C22</f>
        <v>1664865</v>
      </c>
      <c r="D59" s="4">
        <f>B59/C59</f>
        <v>0.94433903049196177</v>
      </c>
      <c r="E59" s="4"/>
      <c r="F59" s="4"/>
      <c r="I59" s="4"/>
      <c r="L59" s="4"/>
      <c r="O59" s="4"/>
      <c r="R59" s="4"/>
      <c r="U59" s="4"/>
    </row>
    <row r="60" spans="1:21" x14ac:dyDescent="0.3">
      <c r="A60" s="1" t="s">
        <v>45</v>
      </c>
      <c r="B60" s="6">
        <f>'Consumption Input'!G23</f>
        <v>1631031</v>
      </c>
      <c r="C60" s="6">
        <f>'Consumption Input'!C23</f>
        <v>1582276</v>
      </c>
      <c r="D60" s="4">
        <f t="shared" si="2"/>
        <v>1.0308132083151107</v>
      </c>
      <c r="E60" s="4"/>
      <c r="F60" s="4"/>
      <c r="I60" s="4"/>
      <c r="L60" s="4"/>
      <c r="O60" s="4"/>
      <c r="R60" s="4"/>
      <c r="U60" s="4"/>
    </row>
    <row r="61" spans="1:21" x14ac:dyDescent="0.3">
      <c r="A61" s="1"/>
      <c r="B61" s="6"/>
      <c r="C61" s="6"/>
      <c r="D61" s="4"/>
    </row>
    <row r="63" spans="1:21" x14ac:dyDescent="0.3">
      <c r="A63" s="7"/>
    </row>
    <row r="64" spans="1:21" x14ac:dyDescent="0.3">
      <c r="A64" s="2"/>
      <c r="B64" s="3"/>
      <c r="C64" s="3"/>
    </row>
    <row r="65" spans="1:21" x14ac:dyDescent="0.3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3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3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3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3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3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3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2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C24" sqref="C24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8" width="18.33203125" style="8" customWidth="1"/>
    <col min="9" max="16384" width="9.109375" style="8"/>
  </cols>
  <sheetData>
    <row r="1" spans="1:71" ht="15" customHeight="1" x14ac:dyDescent="0.3">
      <c r="A1" s="60" t="s">
        <v>7</v>
      </c>
      <c r="B1" s="61"/>
      <c r="C1" s="61"/>
      <c r="D1" s="61"/>
      <c r="E1" s="61"/>
      <c r="F1" s="61"/>
      <c r="G1" s="61"/>
      <c r="H1" s="61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3">
      <c r="A2" s="61"/>
      <c r="B2" s="61"/>
      <c r="C2" s="61"/>
      <c r="D2" s="61"/>
      <c r="E2" s="61"/>
      <c r="F2" s="61"/>
      <c r="G2" s="61"/>
      <c r="H2" s="6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3">
      <c r="A3" s="61"/>
      <c r="B3" s="61"/>
      <c r="C3" s="61"/>
      <c r="D3" s="61"/>
      <c r="E3" s="61"/>
      <c r="F3" s="61"/>
      <c r="G3" s="61"/>
      <c r="H3" s="61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3">
      <c r="A4" s="61"/>
      <c r="B4" s="61"/>
      <c r="C4" s="61"/>
      <c r="D4" s="61"/>
      <c r="E4" s="61"/>
      <c r="F4" s="61"/>
      <c r="G4" s="61"/>
      <c r="H4" s="61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3">
      <c r="A5" s="29"/>
      <c r="B5" s="29"/>
      <c r="C5" s="62" t="s">
        <v>29</v>
      </c>
      <c r="D5" s="62"/>
      <c r="E5" s="62"/>
      <c r="F5" s="62"/>
      <c r="G5" s="62"/>
      <c r="H5" s="62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3">
      <c r="A6" s="29"/>
      <c r="B6" s="29"/>
      <c r="C6" s="62"/>
      <c r="D6" s="62"/>
      <c r="E6" s="62"/>
      <c r="F6" s="62"/>
      <c r="G6" s="62"/>
      <c r="H6" s="6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3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3">
      <c r="A8" s="30"/>
      <c r="B8" s="31" t="s">
        <v>6</v>
      </c>
      <c r="C8" s="64" t="s">
        <v>29</v>
      </c>
      <c r="D8" s="64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3">
      <c r="A9" s="30"/>
      <c r="B9" s="31" t="s">
        <v>5</v>
      </c>
      <c r="C9" s="64" t="s">
        <v>26</v>
      </c>
      <c r="D9" s="64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3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3">
      <c r="A11" s="32"/>
      <c r="B11" s="59"/>
      <c r="C11" s="59"/>
      <c r="D11" s="59"/>
      <c r="E11" s="59"/>
      <c r="F11" s="59"/>
      <c r="G11" s="59"/>
      <c r="H11" s="59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3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4" x14ac:dyDescent="0.45">
      <c r="A13" s="33"/>
      <c r="B13" s="63" t="str">
        <f>"Input Customer Deliveries ("&amp;C9&amp;")"</f>
        <v>Input Customer Deliveries (kWh)</v>
      </c>
      <c r="C13" s="63"/>
      <c r="D13" s="63"/>
      <c r="E13" s="63"/>
      <c r="F13" s="63"/>
      <c r="G13" s="63"/>
      <c r="H13" s="63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3">
      <c r="A14" s="33"/>
      <c r="B14" s="57" t="s">
        <v>28</v>
      </c>
      <c r="C14" s="57"/>
      <c r="D14" s="57"/>
      <c r="E14" s="57"/>
      <c r="F14" s="57"/>
      <c r="G14" s="57"/>
      <c r="H14" s="57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3">
      <c r="A15" s="32"/>
      <c r="B15" s="65" t="s">
        <v>37</v>
      </c>
      <c r="C15" s="65"/>
      <c r="D15" s="65"/>
      <c r="E15" s="32"/>
      <c r="F15" s="65" t="s">
        <v>36</v>
      </c>
      <c r="G15" s="65"/>
      <c r="H15" s="65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3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3">
      <c r="A17" s="36" t="s">
        <v>38</v>
      </c>
      <c r="B17" s="20">
        <v>3307618</v>
      </c>
      <c r="C17" s="20">
        <f>275251+1272812</f>
        <v>1548063</v>
      </c>
      <c r="D17" s="20"/>
      <c r="E17" s="21"/>
      <c r="F17" s="20">
        <v>3510451</v>
      </c>
      <c r="G17" s="20">
        <f>302497+1402925</f>
        <v>1705422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3">
      <c r="A18" s="36" t="s">
        <v>39</v>
      </c>
      <c r="B18" s="20">
        <v>2805250</v>
      </c>
      <c r="C18" s="20">
        <f>275782+1273371</f>
        <v>1549153</v>
      </c>
      <c r="D18" s="20"/>
      <c r="E18" s="21"/>
      <c r="F18" s="20">
        <v>2696163</v>
      </c>
      <c r="G18" s="20">
        <f>268673+1281682</f>
        <v>1550355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3">
      <c r="A19" s="36" t="s">
        <v>40</v>
      </c>
      <c r="B19" s="20">
        <v>2517652</v>
      </c>
      <c r="C19" s="20">
        <f>271038+1413639</f>
        <v>1684677</v>
      </c>
      <c r="D19" s="20"/>
      <c r="E19" s="21"/>
      <c r="F19" s="20">
        <f>2493703</f>
        <v>2493703</v>
      </c>
      <c r="G19" s="20">
        <f>280716+1469882</f>
        <v>1750598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3">
      <c r="A20" s="36" t="s">
        <v>41</v>
      </c>
      <c r="B20" s="20">
        <v>2348338</v>
      </c>
      <c r="C20" s="20">
        <f>223533+1194392</f>
        <v>1417925</v>
      </c>
      <c r="D20" s="20"/>
      <c r="E20" s="21"/>
      <c r="F20" s="20">
        <v>2261286</v>
      </c>
      <c r="G20" s="20">
        <f>223769+1198188</f>
        <v>1421957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3">
      <c r="A21" s="36" t="s">
        <v>42</v>
      </c>
      <c r="B21" s="20">
        <v>2806791</v>
      </c>
      <c r="C21" s="20">
        <f>207131+1096985</f>
        <v>1304116</v>
      </c>
      <c r="D21" s="20"/>
      <c r="E21" s="21"/>
      <c r="F21" s="20">
        <v>2677737</v>
      </c>
      <c r="G21" s="20">
        <f>226804+1220502</f>
        <v>1447306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3">
      <c r="A22" s="36" t="s">
        <v>43</v>
      </c>
      <c r="B22" s="20">
        <v>3385366</v>
      </c>
      <c r="C22" s="20">
        <f>260232+1404633</f>
        <v>1664865</v>
      </c>
      <c r="D22" s="20"/>
      <c r="E22" s="21"/>
      <c r="F22" s="20">
        <v>3081914</v>
      </c>
      <c r="G22" s="20">
        <f>248494+1323703</f>
        <v>1572197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3">
      <c r="A23" s="36" t="s">
        <v>44</v>
      </c>
      <c r="B23" s="20">
        <v>3470448</v>
      </c>
      <c r="C23" s="20">
        <v>1582276</v>
      </c>
      <c r="D23" s="20"/>
      <c r="E23" s="21"/>
      <c r="F23" s="20">
        <v>4380548</v>
      </c>
      <c r="G23" s="20">
        <f>1631031</f>
        <v>1631031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3">
      <c r="A24" s="3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3">
      <c r="A25" s="32"/>
      <c r="B25" s="58"/>
      <c r="C25" s="58"/>
      <c r="D25" s="58"/>
      <c r="E25" s="58"/>
      <c r="F25" s="58"/>
      <c r="G25" s="58"/>
      <c r="H25" s="58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3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4" x14ac:dyDescent="0.45">
      <c r="A27" s="33"/>
      <c r="B27" s="63"/>
      <c r="C27" s="63"/>
      <c r="D27" s="63"/>
      <c r="E27" s="63"/>
      <c r="F27" s="63"/>
      <c r="G27" s="63"/>
      <c r="H27" s="63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3">
      <c r="A28" s="33"/>
      <c r="B28" s="57"/>
      <c r="C28" s="57"/>
      <c r="D28" s="57"/>
      <c r="E28" s="57"/>
      <c r="F28" s="57"/>
      <c r="G28" s="57"/>
      <c r="H28" s="5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3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3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3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3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3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3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3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3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3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3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3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3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3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3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3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3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3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3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3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3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3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3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3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3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3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3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3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3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3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3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3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3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3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3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3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3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3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3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3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3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3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3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3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3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3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3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3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3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3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3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3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3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3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3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3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3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3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3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3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3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3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3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3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3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3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3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3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3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3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3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3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3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3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3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3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3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3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3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3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3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3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3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3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3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3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3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3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3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3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3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3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3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3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3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3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3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3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3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3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3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3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3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3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3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3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3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3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3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3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3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3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3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3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3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3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3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3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3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3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3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3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3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3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3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3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3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3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3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3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3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3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3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3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3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3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3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3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3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3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3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3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3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3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3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3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3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3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3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3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3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3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3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3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3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3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3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3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3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3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3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3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3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3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3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3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3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3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3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3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3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3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3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3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3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3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3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3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3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3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3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3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3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3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3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3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3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3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3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3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3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3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3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3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3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3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3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3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3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3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3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3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3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3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3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3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3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3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3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3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3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3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3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3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3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3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3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3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3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3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3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3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3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3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3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3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3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3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3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3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3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3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3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3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3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3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3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3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3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3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3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3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3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3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3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3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3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3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3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3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3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3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3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3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3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3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3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3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3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zoomScaleNormal="100" workbookViewId="0">
      <selection activeCell="Q16" sqref="Q16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9.109375" style="28"/>
    <col min="15" max="15" width="9.109375" style="28" hidden="1" customWidth="1"/>
    <col min="16" max="19" width="9.109375" style="28"/>
    <col min="20" max="16384" width="9.109375" style="8"/>
  </cols>
  <sheetData>
    <row r="1" spans="1:24" ht="23.4" x14ac:dyDescent="0.4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" x14ac:dyDescent="0.35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3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3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3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3">
      <c r="N8" s="8"/>
      <c r="T8" s="28"/>
      <c r="U8" s="28"/>
      <c r="V8" s="28"/>
      <c r="W8" s="28"/>
      <c r="X8" s="28"/>
    </row>
    <row r="9" spans="1:24" x14ac:dyDescent="0.3">
      <c r="C9" s="48">
        <v>44795</v>
      </c>
      <c r="E9" s="25">
        <v>535147.64</v>
      </c>
      <c r="G9" s="25">
        <v>41957.1</v>
      </c>
      <c r="I9" s="25">
        <v>6036.75</v>
      </c>
      <c r="K9" s="25">
        <v>34927.019999999997</v>
      </c>
      <c r="M9" s="25">
        <f>SUM(E9:K9)</f>
        <v>618068.51</v>
      </c>
      <c r="N9" s="8"/>
      <c r="T9" s="28"/>
      <c r="U9" s="28"/>
      <c r="V9" s="28"/>
      <c r="W9" s="28"/>
      <c r="X9" s="28"/>
    </row>
    <row r="10" spans="1:24" x14ac:dyDescent="0.3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3">
      <c r="N11" s="8"/>
      <c r="T11" s="28"/>
      <c r="U11" s="28"/>
      <c r="V11" s="28"/>
      <c r="W11" s="28"/>
      <c r="X11" s="28"/>
    </row>
    <row r="12" spans="1:24" x14ac:dyDescent="0.3">
      <c r="N12" s="8"/>
      <c r="T12" s="28"/>
      <c r="U12" s="28"/>
      <c r="V12" s="28"/>
      <c r="W12" s="28"/>
      <c r="X12" s="28"/>
    </row>
    <row r="13" spans="1:24" x14ac:dyDescent="0.3">
      <c r="C13" s="48">
        <v>44764</v>
      </c>
      <c r="E13" s="25">
        <v>406748</v>
      </c>
      <c r="G13" s="25">
        <v>35653</v>
      </c>
      <c r="I13" s="25">
        <v>6130</v>
      </c>
      <c r="K13" s="25">
        <v>33680</v>
      </c>
      <c r="M13" s="25">
        <f>SUM(E13:K13)</f>
        <v>482211</v>
      </c>
      <c r="N13" s="8"/>
      <c r="T13" s="28"/>
      <c r="U13" s="28"/>
      <c r="V13" s="28"/>
      <c r="W13" s="28"/>
      <c r="X13" s="28"/>
    </row>
    <row r="14" spans="1:24" x14ac:dyDescent="0.3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3">
      <c r="N15" s="8"/>
      <c r="T15" s="28"/>
      <c r="U15" s="28"/>
      <c r="V15" s="28"/>
      <c r="W15" s="28"/>
      <c r="X15" s="28"/>
    </row>
    <row r="16" spans="1:24" x14ac:dyDescent="0.3">
      <c r="N16" s="8"/>
      <c r="T16" s="28"/>
      <c r="U16" s="28"/>
      <c r="V16" s="28"/>
      <c r="W16" s="28"/>
      <c r="X16" s="28"/>
    </row>
    <row r="17" spans="1:24" x14ac:dyDescent="0.3">
      <c r="C17" s="47">
        <v>44429</v>
      </c>
      <c r="E17" s="25">
        <v>341069</v>
      </c>
      <c r="G17" s="25">
        <v>33291.56</v>
      </c>
      <c r="I17" s="25">
        <v>4583.9399999999996</v>
      </c>
      <c r="K17" s="25">
        <v>24245.43</v>
      </c>
      <c r="M17" s="25">
        <f>SUM(E17:K17)</f>
        <v>403189.93</v>
      </c>
      <c r="N17" s="8"/>
      <c r="T17" s="28"/>
      <c r="U17" s="28"/>
      <c r="V17" s="28"/>
      <c r="W17" s="28"/>
      <c r="X17" s="28"/>
    </row>
    <row r="18" spans="1:24" x14ac:dyDescent="0.3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3">
      <c r="N19" s="8"/>
      <c r="T19" s="28"/>
      <c r="U19" s="28"/>
      <c r="V19" s="28"/>
      <c r="W19" s="28"/>
      <c r="X19" s="28"/>
    </row>
    <row r="20" spans="1:24" x14ac:dyDescent="0.3">
      <c r="N20" s="8"/>
      <c r="T20" s="28"/>
      <c r="U20" s="28"/>
      <c r="V20" s="28"/>
      <c r="W20" s="28"/>
      <c r="X20" s="28"/>
    </row>
    <row r="21" spans="1:24" x14ac:dyDescent="0.3">
      <c r="C21" s="47">
        <v>44398</v>
      </c>
      <c r="E21" s="25">
        <v>299457</v>
      </c>
      <c r="G21" s="25">
        <v>27994</v>
      </c>
      <c r="I21" s="25">
        <v>3841</v>
      </c>
      <c r="K21" s="25">
        <v>25164</v>
      </c>
      <c r="M21" s="25">
        <f>SUM(E21:K21)</f>
        <v>356456</v>
      </c>
      <c r="N21" s="8"/>
      <c r="T21" s="28"/>
      <c r="U21" s="28"/>
      <c r="V21" s="28"/>
      <c r="W21" s="28"/>
      <c r="X21" s="28"/>
    </row>
    <row r="22" spans="1:24" x14ac:dyDescent="0.3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3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3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" x14ac:dyDescent="0.35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3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3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3">
      <c r="A30" s="39"/>
      <c r="B30" s="39"/>
      <c r="C30" s="48">
        <v>44795</v>
      </c>
      <c r="D30" s="39"/>
      <c r="E30" s="20">
        <v>716</v>
      </c>
      <c r="F30" s="39"/>
      <c r="G30" s="25">
        <v>183692.3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28.8" x14ac:dyDescent="0.3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6"/>
      <c r="J31" s="66"/>
      <c r="K31" s="66"/>
      <c r="L31" s="66"/>
      <c r="M31" s="66"/>
      <c r="N31" s="66"/>
      <c r="O31" s="66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3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3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3">
      <c r="C34" s="48">
        <v>44764</v>
      </c>
      <c r="D34" s="39"/>
      <c r="E34" s="20">
        <v>718</v>
      </c>
      <c r="F34" s="39"/>
      <c r="G34" s="25">
        <v>142515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28.8" x14ac:dyDescent="0.3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3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3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3">
      <c r="C38" s="47">
        <v>44429</v>
      </c>
      <c r="D38" s="24"/>
      <c r="E38" s="20">
        <v>693</v>
      </c>
      <c r="F38" s="24"/>
      <c r="G38" s="25">
        <v>144696.46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28.8" x14ac:dyDescent="0.3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3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3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3">
      <c r="C42" s="47">
        <v>44398</v>
      </c>
      <c r="D42" s="24"/>
      <c r="E42" s="20">
        <v>656</v>
      </c>
      <c r="F42" s="24"/>
      <c r="G42" s="25">
        <v>168659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28.8" x14ac:dyDescent="0.3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3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3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" x14ac:dyDescent="0.35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3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3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3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3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3">
      <c r="C51" s="47">
        <v>44795</v>
      </c>
      <c r="D51" s="24"/>
      <c r="E51" s="25">
        <v>811796</v>
      </c>
      <c r="F51" s="24"/>
      <c r="G51" s="47">
        <v>44764</v>
      </c>
      <c r="H51" s="24"/>
      <c r="I51" s="25">
        <v>644154</v>
      </c>
      <c r="K51" s="28"/>
      <c r="L51" s="28"/>
      <c r="M51" s="28"/>
      <c r="T51" s="28"/>
      <c r="U51" s="28"/>
      <c r="V51" s="28"/>
    </row>
    <row r="52" spans="1:22" x14ac:dyDescent="0.3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3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3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3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3">
      <c r="C56" s="47">
        <v>44430</v>
      </c>
      <c r="D56" s="24"/>
      <c r="E56" s="25">
        <v>708905.41</v>
      </c>
      <c r="F56" s="24"/>
      <c r="G56" s="47">
        <v>44399</v>
      </c>
      <c r="H56" s="24"/>
      <c r="I56" s="25">
        <v>706812</v>
      </c>
      <c r="J56" s="24"/>
      <c r="K56" s="28"/>
      <c r="L56" s="28"/>
      <c r="M56" s="28"/>
      <c r="T56" s="28"/>
      <c r="U56" s="28"/>
      <c r="V56" s="28"/>
    </row>
    <row r="57" spans="1:22" ht="28.8" x14ac:dyDescent="0.3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3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3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Round</cp:lastModifiedBy>
  <cp:lastPrinted>2022-09-13T00:08:05Z</cp:lastPrinted>
  <dcterms:created xsi:type="dcterms:W3CDTF">2020-04-08T14:34:01Z</dcterms:created>
  <dcterms:modified xsi:type="dcterms:W3CDTF">2022-09-13T00:08:19Z</dcterms:modified>
</cp:coreProperties>
</file>