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C23" i="3"/>
  <c r="G22" i="3" l="1"/>
  <c r="F22" i="3"/>
  <c r="C22" i="3"/>
  <c r="G21" i="3"/>
  <c r="C21" i="3"/>
  <c r="G20" i="3"/>
  <c r="C20" i="3"/>
  <c r="G19" i="3"/>
  <c r="C19" i="3"/>
  <c r="G18" i="3"/>
  <c r="C18" i="3"/>
  <c r="G17" i="3"/>
  <c r="F17" i="3"/>
  <c r="C17" i="3"/>
  <c r="M21" i="5"/>
  <c r="M13" i="5"/>
  <c r="M17" i="5" l="1"/>
  <c r="M9" i="5"/>
  <c r="B43" i="4" l="1"/>
  <c r="C43" i="4"/>
  <c r="D43" i="4" s="1"/>
  <c r="B44" i="4"/>
  <c r="C44" i="4"/>
  <c r="B45" i="4"/>
  <c r="C45" i="4"/>
  <c r="B46" i="4"/>
  <c r="C46" i="4"/>
  <c r="B47" i="4"/>
  <c r="C47" i="4"/>
  <c r="B48" i="4"/>
  <c r="C48" i="4"/>
  <c r="D44" i="4" l="1"/>
  <c r="D45" i="4"/>
  <c r="D48" i="4"/>
  <c r="D47" i="4"/>
  <c r="D46" i="4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<sst xmlns="http://schemas.openxmlformats.org/spreadsheetml/2006/main" count="102" uniqueCount="48">
  <si>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</si>
  <si>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</si>
  <si>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</si>
  <si>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</si>
  <si>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</si>
  <si>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</si>
  <si>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</si>
  <si>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</si>
  <si>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</si>
  <si>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</si>
  <si>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</si>
  <si>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</si>
  <si>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</si>
  <si>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</si>
  <si>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</si>
  <si>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</si>
  <si>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</si>
  <si>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</si>
  <si>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</si>
  <si>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</si>
  <si>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</si>
  <si>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</si>
  <si>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</si>
  <si>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</si>
  <si>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</si>
  <si>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</si>
  <si>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</si>
  <si>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</si>
  <si>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</si>
  <si>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</si>
  <si>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</si>
  <si>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</si>
  <si>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</si>
  <si>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</si>
  <si>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</si>
  <si>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</si>
  <si>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</si>
  <si>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Nov</t>
  </si>
  <si>
    <t>Dec</t>
  </si>
  <si>
    <t>Jan</t>
  </si>
  <si>
    <t>Current Year (2021/2022)</t>
  </si>
  <si>
    <t>Prior Year (2020/2021)</t>
  </si>
  <si>
    <t>Feb</t>
  </si>
  <si>
    <t>S</t>
  </si>
  <si>
    <t>March</t>
  </si>
  <si>
    <t>April</t>
  </si>
  <si>
    <t xml:space="preserve">Oct 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</si>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</sst>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2484917</c:v>
                </c:pt>
                <c:pt idx="1">
                  <c:v>2793607</c:v>
                </c:pt>
                <c:pt idx="2">
                  <c:v>3124442</c:v>
                </c:pt>
                <c:pt idx="3">
                  <c:v>3307618</c:v>
                </c:pt>
                <c:pt idx="4">
                  <c:v>2805250</c:v>
                </c:pt>
                <c:pt idx="5">
                  <c:v>2517652</c:v>
                </c:pt>
                <c:pt idx="6">
                  <c:v>2348338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2405818</c:v>
                </c:pt>
                <c:pt idx="1">
                  <c:v>2803771</c:v>
                </c:pt>
                <c:pt idx="2">
                  <c:v>3040217</c:v>
                </c:pt>
                <c:pt idx="3">
                  <c:v>3510451</c:v>
                </c:pt>
                <c:pt idx="4">
                  <c:v>2696163</c:v>
                </c:pt>
                <c:pt idx="5">
                  <c:v>2493703</c:v>
                </c:pt>
                <c:pt idx="6">
                  <c:v>2261286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1535448</c:v>
                </c:pt>
                <c:pt idx="1">
                  <c:v>1367905</c:v>
                </c:pt>
                <c:pt idx="2">
                  <c:v>1741151</c:v>
                </c:pt>
                <c:pt idx="3">
                  <c:v>1548063</c:v>
                </c:pt>
                <c:pt idx="4">
                  <c:v>1549153</c:v>
                </c:pt>
                <c:pt idx="5">
                  <c:v>1684677</c:v>
                </c:pt>
                <c:pt idx="6">
                  <c:v>1417925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1561812</c:v>
                </c:pt>
                <c:pt idx="1">
                  <c:v>1348000</c:v>
                </c:pt>
                <c:pt idx="2">
                  <c:v>1691318</c:v>
                </c:pt>
                <c:pt idx="3">
                  <c:v>1705422</c:v>
                </c:pt>
                <c:pt idx="4">
                  <c:v>1550355</c:v>
                </c:pt>
                <c:pt idx="5">
                  <c:v>1750598</c:v>
                </c:pt>
                <c:pt idx="6">
                  <c:v>1421957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V15" sqref="V1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4" t="s">
        <v>46</v>
      </c>
      <c r="E4" s="54"/>
      <c r="F4" s="16" t="s">
        <v>43</v>
      </c>
      <c r="G4" s="54" t="s">
        <v>37</v>
      </c>
      <c r="H4" s="54"/>
      <c r="I4" s="16"/>
      <c r="J4" s="54" t="s">
        <v>38</v>
      </c>
      <c r="K4" s="54"/>
      <c r="L4" s="16"/>
      <c r="M4" s="54" t="s">
        <v>39</v>
      </c>
      <c r="N4" s="54"/>
      <c r="O4" s="16"/>
      <c r="P4" s="54" t="s">
        <v>42</v>
      </c>
      <c r="Q4" s="54"/>
      <c r="R4" s="16"/>
      <c r="S4" s="54" t="s">
        <v>44</v>
      </c>
      <c r="T4" s="54"/>
      <c r="U4" s="16"/>
      <c r="V4" s="54" t="s">
        <v>45</v>
      </c>
      <c r="W4" s="54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2484917</v>
      </c>
      <c r="E5" s="14">
        <f>B43</f>
        <v>2405818</v>
      </c>
      <c r="G5" s="15">
        <f>C44</f>
        <v>2793607</v>
      </c>
      <c r="H5" s="14">
        <f>B44</f>
        <v>2803771</v>
      </c>
      <c r="J5" s="15">
        <f>C45</f>
        <v>3124442</v>
      </c>
      <c r="K5" s="14">
        <f>B45</f>
        <v>3040217</v>
      </c>
      <c r="M5" s="15">
        <f>C46</f>
        <v>3307618</v>
      </c>
      <c r="N5" s="14">
        <f>B46</f>
        <v>3510451</v>
      </c>
      <c r="P5" s="15">
        <f>C47</f>
        <v>2805250</v>
      </c>
      <c r="Q5" s="14">
        <f>B47</f>
        <v>2696163</v>
      </c>
      <c r="S5" s="15">
        <f>C48</f>
        <v>2517652</v>
      </c>
      <c r="T5" s="14">
        <f>B48</f>
        <v>2493703</v>
      </c>
      <c r="V5" s="15">
        <f>C49</f>
        <v>2348338</v>
      </c>
      <c r="W5" s="14">
        <f>B49</f>
        <v>2261286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1535448</v>
      </c>
      <c r="E6" s="14">
        <f>B54</f>
        <v>1561812</v>
      </c>
      <c r="G6" s="15">
        <f>C55</f>
        <v>1367905</v>
      </c>
      <c r="H6" s="14">
        <f>B55</f>
        <v>1348000</v>
      </c>
      <c r="J6" s="15">
        <f>C56</f>
        <v>1741151</v>
      </c>
      <c r="K6" s="14">
        <f>B56</f>
        <v>1691318</v>
      </c>
      <c r="M6" s="15">
        <f>C57</f>
        <v>1548063</v>
      </c>
      <c r="N6" s="14">
        <f>B57</f>
        <v>1705422</v>
      </c>
      <c r="P6" s="15">
        <f>C58</f>
        <v>1549153</v>
      </c>
      <c r="Q6" s="14">
        <f>B58</f>
        <v>1550355</v>
      </c>
      <c r="S6" s="15">
        <f>C59</f>
        <v>1684677</v>
      </c>
      <c r="T6" s="14">
        <f>B59</f>
        <v>1750598</v>
      </c>
      <c r="V6" s="15">
        <f>C60</f>
        <v>1417925</v>
      </c>
      <c r="W6" s="14">
        <f>B60</f>
        <v>1421957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4020365</v>
      </c>
      <c r="E7" s="14">
        <f>SUM(E5:E6)</f>
        <v>3967630</v>
      </c>
      <c r="G7" s="15">
        <f>SUM(G5:G6)</f>
        <v>4161512</v>
      </c>
      <c r="H7" s="14">
        <f>SUM(H5:H6)</f>
        <v>4151771</v>
      </c>
      <c r="J7" s="15">
        <f>SUM(J5:J6)</f>
        <v>4865593</v>
      </c>
      <c r="K7" s="14">
        <f>SUM(K5:K6)</f>
        <v>4731535</v>
      </c>
      <c r="M7" s="15">
        <f>SUM(M5:M6)</f>
        <v>4855681</v>
      </c>
      <c r="N7" s="14">
        <f>SUM(N5:N6)</f>
        <v>5215873</v>
      </c>
      <c r="P7" s="15">
        <f>SUM(P5:P6)</f>
        <v>4354403</v>
      </c>
      <c r="Q7" s="14">
        <f>SUM(Q5:Q6)</f>
        <v>4246518</v>
      </c>
      <c r="S7" s="15">
        <f>SUM(S5:S6)</f>
        <v>4202329</v>
      </c>
      <c r="T7" s="14">
        <f>SUM(T5:T6)</f>
        <v>4244301</v>
      </c>
      <c r="V7" s="15">
        <f>SUM(V5:V6)</f>
        <v>3766263</v>
      </c>
      <c r="W7" s="14">
        <f>SUM(W5:W6)</f>
        <v>3683243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1" t="s">
        <v>34</v>
      </c>
      <c r="C8" s="52"/>
      <c r="D8" s="50">
        <f>E7/D7-1</f>
        <v>-1.3116968235471149E-2</v>
      </c>
      <c r="E8" s="50"/>
      <c r="F8" s="19"/>
      <c r="G8" s="50">
        <f>H7/G7-1</f>
        <v>-2.3407357710371057E-3</v>
      </c>
      <c r="H8" s="50"/>
      <c r="I8" s="19"/>
      <c r="J8" s="50">
        <f>K7/J7-1</f>
        <v>-2.7552242861250464E-2</v>
      </c>
      <c r="K8" s="50"/>
      <c r="L8" s="19"/>
      <c r="M8" s="50">
        <f>N7/M7-1</f>
        <v>7.4179502319036139E-2</v>
      </c>
      <c r="N8" s="50"/>
      <c r="O8" s="19"/>
      <c r="P8" s="50">
        <f>Q7/P7-1</f>
        <v>-2.4776071484426176E-2</v>
      </c>
      <c r="Q8" s="50"/>
      <c r="R8" s="19"/>
      <c r="S8" s="50">
        <f>T7/S7-1</f>
        <v>9.9877948632769442E-3</v>
      </c>
      <c r="T8" s="50"/>
      <c r="U8" s="19"/>
      <c r="V8" s="50">
        <f>W7/V7-1</f>
        <v>-2.2043070279478605E-2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1.7170233052503203E-2</v>
      </c>
      <c r="H25" s="5">
        <f>H6/G6-1</f>
        <v>-1.4551449113790804E-2</v>
      </c>
      <c r="K25" s="5">
        <f>K6/J6-1</f>
        <v>-2.8620722728815551E-2</v>
      </c>
      <c r="L25" s="5">
        <f t="shared" ref="L25:W25" si="0">L6/K6-1</f>
        <v>-1</v>
      </c>
      <c r="M25" s="5"/>
      <c r="N25" s="5">
        <f t="shared" si="0"/>
        <v>0.10164896389875611</v>
      </c>
      <c r="O25" s="5">
        <f t="shared" si="0"/>
        <v>-1</v>
      </c>
      <c r="P25" s="5"/>
      <c r="Q25" s="5">
        <f t="shared" si="0"/>
        <v>7.7590786707326664E-4</v>
      </c>
      <c r="R25" s="5">
        <f t="shared" si="0"/>
        <v>-1</v>
      </c>
      <c r="S25" s="5"/>
      <c r="T25" s="5">
        <f t="shared" si="0"/>
        <v>3.9129756030384488E-2</v>
      </c>
      <c r="U25" s="5">
        <f t="shared" si="0"/>
        <v>-1</v>
      </c>
      <c r="V25" s="5"/>
      <c r="W25" s="5">
        <f t="shared" si="0"/>
        <v>2.8435918683993311E-3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8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2405818</v>
      </c>
      <c r="C43" s="6">
        <f>'Consumption Input'!B17</f>
        <v>2484917</v>
      </c>
      <c r="D43" s="4">
        <f t="shared" ref="D43:D48" si="1">B43/C43</f>
        <v>0.96816835330918494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2803771</v>
      </c>
      <c r="C44" s="6">
        <f>'Consumption Input'!B18</f>
        <v>2793607</v>
      </c>
      <c r="D44" s="4">
        <f t="shared" si="1"/>
        <v>1.0036383070345971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3040217</v>
      </c>
      <c r="C45" s="6">
        <f>'Consumption Input'!B19</f>
        <v>3124442</v>
      </c>
      <c r="D45" s="4">
        <f t="shared" si="1"/>
        <v>0.97304318659139777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3510451</v>
      </c>
      <c r="C46" s="6">
        <f>'Consumption Input'!B20</f>
        <v>3307618</v>
      </c>
      <c r="D46" s="4">
        <f t="shared" si="1"/>
        <v>1.0613229822790902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2696163</v>
      </c>
      <c r="C47" s="6">
        <f>'Consumption Input'!B21</f>
        <v>2805250</v>
      </c>
      <c r="D47" s="4">
        <f t="shared" si="1"/>
        <v>0.96111326976205325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2493703</v>
      </c>
      <c r="C48" s="6">
        <f>'Consumption Input'!B22</f>
        <v>2517652</v>
      </c>
      <c r="D48" s="4">
        <f t="shared" si="1"/>
        <v>0.99048756539823612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47</v>
      </c>
      <c r="B49" s="6">
        <f>'Consumption Input'!F23</f>
        <v>2261286</v>
      </c>
      <c r="C49" s="6">
        <f>'Consumption Input'!B23</f>
        <v>2348338</v>
      </c>
      <c r="D49" s="4">
        <f>B49/C49</f>
        <v>0.96293037884665666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1561812</v>
      </c>
      <c r="C54" s="6">
        <f>'Consumption Input'!C17</f>
        <v>1535448</v>
      </c>
      <c r="D54" s="4">
        <f>B54/C54</f>
        <v>1.0171702330525032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1348000</v>
      </c>
      <c r="C55" s="6">
        <f>'Consumption Input'!C18</f>
        <v>1367905</v>
      </c>
      <c r="D55" s="4">
        <f t="shared" ref="D55:D60" si="2">B55/C55</f>
        <v>0.9854485508862092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1691318</v>
      </c>
      <c r="C56" s="6">
        <f>'Consumption Input'!C19</f>
        <v>1741151</v>
      </c>
      <c r="D56" s="4">
        <f t="shared" si="2"/>
        <v>0.97137927727118445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1705422</v>
      </c>
      <c r="C57" s="6">
        <f>'Consumption Input'!C20</f>
        <v>1548063</v>
      </c>
      <c r="D57" s="4">
        <f t="shared" si="2"/>
        <v>1.1016489638987561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1550355</v>
      </c>
      <c r="C58" s="6">
        <f>'Consumption Input'!C21</f>
        <v>1549153</v>
      </c>
      <c r="D58" s="4">
        <f t="shared" si="2"/>
        <v>1.0007759078670733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1750598</v>
      </c>
      <c r="C59" s="6">
        <f>'Consumption Input'!C22</f>
        <v>1684677</v>
      </c>
      <c r="D59" s="4">
        <f>B59/C59</f>
        <v>1.0391297560303845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47</v>
      </c>
      <c r="B60" s="6">
        <f>'Consumption Input'!G23</f>
        <v>1421957</v>
      </c>
      <c r="C60" s="6">
        <f>'Consumption Input'!C23</f>
        <v>1417925</v>
      </c>
      <c r="D60" s="4">
        <f t="shared" si="2"/>
        <v>1.0028435918683993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B28" sqref="B28:H28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41</v>
      </c>
      <c r="C15" s="63"/>
      <c r="D15" s="63"/>
      <c r="E15" s="32"/>
      <c r="F15" s="63" t="s">
        <v>40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2484917</v>
      </c>
      <c r="C17" s="20">
        <f>224104+1311344</f>
        <v>1535448</v>
      </c>
      <c r="D17" s="20"/>
      <c r="E17" s="21"/>
      <c r="F17" s="20">
        <f>2405818</f>
        <v>2405818</v>
      </c>
      <c r="G17" s="20">
        <f>226560+1335252</f>
        <v>1561812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2793607</v>
      </c>
      <c r="C18" s="20">
        <f>222908+1144997</f>
        <v>1367905</v>
      </c>
      <c r="D18" s="20"/>
      <c r="E18" s="21"/>
      <c r="F18" s="20">
        <v>2803771</v>
      </c>
      <c r="G18" s="20">
        <f>229929+1118071</f>
        <v>1348000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3124442</v>
      </c>
      <c r="C19" s="20">
        <f>295635+1445516</f>
        <v>1741151</v>
      </c>
      <c r="D19" s="20"/>
      <c r="E19" s="21"/>
      <c r="F19" s="20">
        <v>3040217</v>
      </c>
      <c r="G19" s="20">
        <f>300810+1390508</f>
        <v>1691318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3307618</v>
      </c>
      <c r="C20" s="20">
        <f>275251+1272812</f>
        <v>1548063</v>
      </c>
      <c r="D20" s="20"/>
      <c r="E20" s="21"/>
      <c r="F20" s="20">
        <v>3510451</v>
      </c>
      <c r="G20" s="20">
        <f>302497+1402925</f>
        <v>1705422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2805250</v>
      </c>
      <c r="C21" s="20">
        <f>275782+1273371</f>
        <v>1549153</v>
      </c>
      <c r="D21" s="20"/>
      <c r="E21" s="21"/>
      <c r="F21" s="20">
        <v>2696163</v>
      </c>
      <c r="G21" s="20">
        <f>268673+1281682</f>
        <v>1550355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2517652</v>
      </c>
      <c r="C22" s="20">
        <f>271038+1413639</f>
        <v>1684677</v>
      </c>
      <c r="D22" s="20"/>
      <c r="E22" s="21"/>
      <c r="F22" s="20">
        <f>2493703</f>
        <v>2493703</v>
      </c>
      <c r="G22" s="20">
        <f>280716+1469882</f>
        <v>1750598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47</v>
      </c>
      <c r="B23" s="20">
        <v>2348338</v>
      </c>
      <c r="C23" s="20">
        <f>223533+1194392</f>
        <v>1417925</v>
      </c>
      <c r="D23" s="20"/>
      <c r="E23" s="21"/>
      <c r="F23" s="20">
        <v>2261286</v>
      </c>
      <c r="G23" s="20">
        <f>223769+1198188</f>
        <v>1421957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Normal="100" workbookViewId="0">
      <selection activeCell="I52" sqref="I52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44703</v>
      </c>
      <c r="E9" s="25">
        <v>285133</v>
      </c>
      <c r="G9" s="25">
        <v>38152</v>
      </c>
      <c r="I9" s="25">
        <v>10593</v>
      </c>
      <c r="K9" s="25">
        <v>32037</v>
      </c>
      <c r="M9" s="25">
        <f>SUM(E9:K9)</f>
        <v>365915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44673</v>
      </c>
      <c r="E13" s="25">
        <v>296959</v>
      </c>
      <c r="G13" s="25">
        <v>50975</v>
      </c>
      <c r="I13" s="25">
        <v>20325</v>
      </c>
      <c r="K13" s="25">
        <v>31561</v>
      </c>
      <c r="M13" s="25">
        <f>SUM(E13:K13)</f>
        <v>399820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44337</v>
      </c>
      <c r="E17" s="25">
        <v>274687.84999999998</v>
      </c>
      <c r="G17" s="25">
        <v>35227.279999999999</v>
      </c>
      <c r="I17" s="25">
        <v>8536.2199999999993</v>
      </c>
      <c r="K17" s="25">
        <v>31991.74</v>
      </c>
      <c r="M17" s="25">
        <f>SUM(E17:K17)</f>
        <v>350443.08999999997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44307</v>
      </c>
      <c r="E21" s="25">
        <v>303672</v>
      </c>
      <c r="G21" s="25">
        <v>39078</v>
      </c>
      <c r="I21" s="25">
        <v>15111</v>
      </c>
      <c r="K21" s="25">
        <v>33578</v>
      </c>
      <c r="M21" s="25">
        <f>SUM(E21:K21)</f>
        <v>391439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44703</v>
      </c>
      <c r="D30" s="39"/>
      <c r="E30" s="20">
        <v>712</v>
      </c>
      <c r="F30" s="39"/>
      <c r="G30" s="25">
        <v>168182.51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44673</v>
      </c>
      <c r="D34" s="39"/>
      <c r="E34" s="20">
        <v>736</v>
      </c>
      <c r="F34" s="39"/>
      <c r="G34" s="25">
        <v>184166.32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44337</v>
      </c>
      <c r="D38" s="24"/>
      <c r="E38" s="20">
        <v>662</v>
      </c>
      <c r="F38" s="24"/>
      <c r="G38" s="25">
        <v>141756.76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44307</v>
      </c>
      <c r="D42" s="24"/>
      <c r="E42" s="20">
        <v>675</v>
      </c>
      <c r="F42" s="24"/>
      <c r="G42" s="25">
        <v>141040.82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44703</v>
      </c>
      <c r="D51" s="24"/>
      <c r="E51" s="25">
        <v>652953.56000000006</v>
      </c>
      <c r="F51" s="24"/>
      <c r="G51" s="47">
        <v>44673</v>
      </c>
      <c r="H51" s="24"/>
      <c r="I51" s="25">
        <v>622835.78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44338</v>
      </c>
      <c r="D56" s="24"/>
      <c r="E56" s="25">
        <v>57839.13</v>
      </c>
      <c r="F56" s="24"/>
      <c r="G56" s="47">
        <v>44307</v>
      </c>
      <c r="H56" s="24"/>
      <c r="I56" s="25">
        <v>651052.18000000005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2022-06-16T14:42:05Z</cp:lastPrinted>
  <dcterms:created xsi:type="dcterms:W3CDTF">2020-04-08T14:34:01Z</dcterms:created>
  <dcterms:modified xsi:type="dcterms:W3CDTF">2022-06-16T14:43:17Z</dcterms:modified>
</cp:coreProperties>
</file>