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F2CFDA81-91D8-488D-A049-FC08629DAD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Input'!$A$1:$H$56</definedName>
    <definedName name="_xlnm.Print_Area" localSheetId="2">'Financial Input'!$A$1:$P$148</definedName>
    <definedName name="_xlnm.Print_Area" localSheetId="0">Summary!$B$4:$BE$37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3" i="4" l="1"/>
  <c r="BD33" i="4"/>
  <c r="BE32" i="4"/>
  <c r="BE35" i="4" s="1"/>
  <c r="BD32" i="4"/>
  <c r="BD35" i="4" s="1"/>
  <c r="BE34" i="4"/>
  <c r="BD34" i="4"/>
  <c r="C114" i="4"/>
  <c r="B114" i="4"/>
  <c r="C87" i="4"/>
  <c r="B87" i="4"/>
  <c r="C41" i="3"/>
  <c r="B41" i="3"/>
  <c r="BD36" i="4" l="1"/>
  <c r="E145" i="5" l="1"/>
  <c r="O8" i="5"/>
  <c r="BC34" i="4" l="1"/>
  <c r="BB34" i="4"/>
  <c r="C113" i="4"/>
  <c r="BB33" i="4" s="1"/>
  <c r="B113" i="4"/>
  <c r="BC33" i="4" s="1"/>
  <c r="C86" i="4"/>
  <c r="BB32" i="4" s="1"/>
  <c r="BB35" i="4" s="1"/>
  <c r="B86" i="4"/>
  <c r="BC32" i="4" s="1"/>
  <c r="BC35" i="4" s="1"/>
  <c r="BB36" i="4" l="1"/>
  <c r="I145" i="5" l="1"/>
  <c r="O11" i="5" l="1"/>
  <c r="BA34" i="4"/>
  <c r="AZ34" i="4"/>
  <c r="C112" i="4"/>
  <c r="AZ33" i="4" s="1"/>
  <c r="B112" i="4"/>
  <c r="BA33" i="4" s="1"/>
  <c r="C85" i="4"/>
  <c r="AZ32" i="4" s="1"/>
  <c r="B85" i="4"/>
  <c r="BA32" i="4" s="1"/>
  <c r="BA35" i="4" s="1"/>
  <c r="M145" i="5"/>
  <c r="AZ35" i="4" l="1"/>
  <c r="AZ36" i="4" s="1"/>
  <c r="O14" i="5" l="1"/>
  <c r="C111" i="4"/>
  <c r="AX33" i="4" s="1"/>
  <c r="B111" i="4"/>
  <c r="AY33" i="4" s="1"/>
  <c r="C84" i="4"/>
  <c r="AX32" i="4" s="1"/>
  <c r="B84" i="4"/>
  <c r="AY32" i="4" s="1"/>
  <c r="AY34" i="4"/>
  <c r="AX34" i="4"/>
  <c r="Q145" i="5"/>
  <c r="AX35" i="4" l="1"/>
  <c r="AY35" i="4"/>
  <c r="AX36" i="4" l="1"/>
  <c r="O17" i="5" l="1"/>
  <c r="AW34" i="4" l="1"/>
  <c r="AV34" i="4"/>
  <c r="C110" i="4"/>
  <c r="AV33" i="4" s="1"/>
  <c r="B110" i="4"/>
  <c r="AW33" i="4" s="1"/>
  <c r="C83" i="4"/>
  <c r="AV32" i="4" s="1"/>
  <c r="B83" i="4"/>
  <c r="AW32" i="4" s="1"/>
  <c r="AW35" i="4" l="1"/>
  <c r="AV35" i="4"/>
  <c r="U145" i="5"/>
  <c r="AV36" i="4" l="1"/>
  <c r="O20" i="5"/>
  <c r="AU34" i="4"/>
  <c r="AT34" i="4"/>
  <c r="B109" i="4"/>
  <c r="AU33" i="4" s="1"/>
  <c r="C109" i="4"/>
  <c r="AT33" i="4" s="1"/>
  <c r="B82" i="4"/>
  <c r="AU32" i="4" s="1"/>
  <c r="AU35" i="4" s="1"/>
  <c r="C82" i="4"/>
  <c r="AT32" i="4" s="1"/>
  <c r="AT35" i="4" l="1"/>
  <c r="AT36" i="4" s="1"/>
  <c r="O23" i="5" l="1"/>
  <c r="C108" i="4"/>
  <c r="AR33" i="4" s="1"/>
  <c r="B108" i="4"/>
  <c r="AS33" i="4" s="1"/>
  <c r="C81" i="4"/>
  <c r="AR32" i="4" s="1"/>
  <c r="B81" i="4"/>
  <c r="AS32" i="4" s="1"/>
  <c r="AS34" i="4"/>
  <c r="AR34" i="4"/>
  <c r="AS35" i="4" l="1"/>
  <c r="AR35" i="4"/>
  <c r="AR36" i="4" l="1"/>
  <c r="O26" i="5" l="1"/>
  <c r="AQ34" i="4"/>
  <c r="AP34" i="4"/>
  <c r="C107" i="4"/>
  <c r="AP33" i="4" s="1"/>
  <c r="B107" i="4"/>
  <c r="AQ33" i="4" s="1"/>
  <c r="C80" i="4"/>
  <c r="AP32" i="4" s="1"/>
  <c r="AP35" i="4" s="1"/>
  <c r="B80" i="4"/>
  <c r="AQ32" i="4" s="1"/>
  <c r="AQ35" i="4" l="1"/>
  <c r="AP36" i="4" s="1"/>
  <c r="O29" i="5" l="1"/>
  <c r="AO34" i="4"/>
  <c r="AN34" i="4"/>
  <c r="C106" i="4"/>
  <c r="AN33" i="4" s="1"/>
  <c r="B106" i="4"/>
  <c r="AO33" i="4" s="1"/>
  <c r="C79" i="4"/>
  <c r="AN32" i="4" s="1"/>
  <c r="B79" i="4"/>
  <c r="AO32" i="4" s="1"/>
  <c r="AN35" i="4" l="1"/>
  <c r="AO35" i="4"/>
  <c r="AN36" i="4" l="1"/>
  <c r="O32" i="5"/>
  <c r="C2" i="4"/>
  <c r="C105" i="4"/>
  <c r="AL33" i="4" s="1"/>
  <c r="B105" i="4"/>
  <c r="AM33" i="4" s="1"/>
  <c r="C78" i="4"/>
  <c r="AL32" i="4" s="1"/>
  <c r="B78" i="4"/>
  <c r="AM32" i="4" s="1"/>
  <c r="AM34" i="4"/>
  <c r="AL34" i="4"/>
  <c r="AL35" i="4" l="1"/>
  <c r="O35" i="5"/>
  <c r="B104" i="4"/>
  <c r="AK33" i="4" s="1"/>
  <c r="C104" i="4"/>
  <c r="AJ33" i="4" s="1"/>
  <c r="B77" i="4"/>
  <c r="AK32" i="4" s="1"/>
  <c r="C77" i="4"/>
  <c r="AJ32" i="4" s="1"/>
  <c r="AK34" i="4"/>
  <c r="AJ34" i="4"/>
  <c r="AJ35" i="4" l="1"/>
  <c r="D77" i="4"/>
  <c r="D104" i="4"/>
  <c r="O38" i="5"/>
  <c r="O41" i="5"/>
  <c r="AM35" i="4" l="1"/>
  <c r="AL36" i="4" s="1"/>
  <c r="B103" i="4"/>
  <c r="B76" i="4"/>
  <c r="AI32" i="4" s="1"/>
  <c r="AI34" i="4"/>
  <c r="AH34" i="4"/>
  <c r="C30" i="3"/>
  <c r="C103" i="4" s="1"/>
  <c r="AH33" i="4" s="1"/>
  <c r="B30" i="3"/>
  <c r="C76" i="4" s="1"/>
  <c r="AH32" i="4" s="1"/>
  <c r="D103" i="4" l="1"/>
  <c r="D76" i="4"/>
  <c r="AK35" i="4" s="1"/>
  <c r="AJ36" i="4" s="1"/>
  <c r="AI33" i="4"/>
  <c r="AH35" i="4"/>
  <c r="O77" i="5" l="1"/>
  <c r="C102" i="4" l="1"/>
  <c r="AF33" i="4" s="1"/>
  <c r="B102" i="4"/>
  <c r="AG33" i="4" s="1"/>
  <c r="C75" i="4"/>
  <c r="AF32" i="4" s="1"/>
  <c r="B75" i="4"/>
  <c r="AG32" i="4" s="1"/>
  <c r="AG34" i="4"/>
  <c r="AF34" i="4"/>
  <c r="D75" i="4" l="1"/>
  <c r="D102" i="4"/>
  <c r="AF35" i="4"/>
  <c r="AI35" i="4" l="1"/>
  <c r="AH36" i="4" s="1"/>
  <c r="O80" i="5"/>
  <c r="O44" i="5"/>
  <c r="C101" i="4" l="1"/>
  <c r="AD33" i="4" s="1"/>
  <c r="B101" i="4"/>
  <c r="AE33" i="4" s="1"/>
  <c r="C74" i="4"/>
  <c r="AD32" i="4" s="1"/>
  <c r="B74" i="4"/>
  <c r="AE32" i="4" s="1"/>
  <c r="AE34" i="4"/>
  <c r="AD34" i="4"/>
  <c r="D101" i="4" l="1"/>
  <c r="D74" i="4"/>
  <c r="AG35" i="4" s="1"/>
  <c r="AF36" i="4" s="1"/>
  <c r="AD35" i="4"/>
  <c r="O83" i="5" l="1"/>
  <c r="O47" i="5"/>
  <c r="C100" i="4" l="1"/>
  <c r="AB33" i="4" s="1"/>
  <c r="B100" i="4"/>
  <c r="AC33" i="4" s="1"/>
  <c r="C73" i="4"/>
  <c r="AB32" i="4" s="1"/>
  <c r="B73" i="4"/>
  <c r="AC32" i="4" s="1"/>
  <c r="AC34" i="4"/>
  <c r="AB34" i="4"/>
  <c r="D73" i="4" l="1"/>
  <c r="D100" i="4"/>
  <c r="AB35" i="4"/>
  <c r="AE35" i="4" l="1"/>
  <c r="AD36" i="4" s="1"/>
  <c r="O86" i="5"/>
  <c r="O50" i="5"/>
  <c r="AA34" i="4" l="1"/>
  <c r="Z34" i="4"/>
  <c r="Y34" i="4"/>
  <c r="X34" i="4"/>
  <c r="C99" i="4" l="1"/>
  <c r="Z33" i="4" s="1"/>
  <c r="B99" i="4"/>
  <c r="AA33" i="4" s="1"/>
  <c r="C72" i="4"/>
  <c r="Z32" i="4" s="1"/>
  <c r="B72" i="4"/>
  <c r="AA32" i="4" s="1"/>
  <c r="AA35" i="4" l="1"/>
  <c r="Z35" i="4"/>
  <c r="D72" i="4"/>
  <c r="D99" i="4"/>
  <c r="O89" i="5"/>
  <c r="Z36" i="4" l="1"/>
  <c r="AC35" i="4"/>
  <c r="AB36" i="4" s="1"/>
  <c r="O53" i="5"/>
  <c r="C98" i="4" l="1"/>
  <c r="X33" i="4" s="1"/>
  <c r="B98" i="4"/>
  <c r="C71" i="4"/>
  <c r="X32" i="4" s="1"/>
  <c r="B71" i="4"/>
  <c r="X35" i="4" l="1"/>
  <c r="D98" i="4"/>
  <c r="Y33" i="4"/>
  <c r="D71" i="4"/>
  <c r="Y32" i="4"/>
  <c r="O92" i="5"/>
  <c r="O56" i="5"/>
  <c r="Y35" i="4" l="1"/>
  <c r="X36" i="4" s="1"/>
  <c r="O95" i="5"/>
  <c r="O59" i="5"/>
  <c r="O98" i="5" l="1"/>
  <c r="O62" i="5"/>
  <c r="I101" i="5" l="1"/>
  <c r="O101" i="5" l="1"/>
  <c r="O65" i="5"/>
  <c r="M107" i="5" l="1"/>
  <c r="O107" i="5" s="1"/>
  <c r="O71" i="5"/>
  <c r="M110" i="5" l="1"/>
  <c r="O110" i="5" l="1"/>
  <c r="O104" i="5"/>
  <c r="O74" i="5"/>
  <c r="O68" i="5"/>
  <c r="B45" i="3" l="1"/>
  <c r="A52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C118" i="4"/>
  <c r="B118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92" i="4"/>
  <c r="C93" i="4"/>
  <c r="C94" i="4"/>
  <c r="C95" i="4"/>
  <c r="C96" i="4"/>
  <c r="C97" i="4"/>
  <c r="C91" i="4"/>
  <c r="B92" i="4"/>
  <c r="B93" i="4"/>
  <c r="B94" i="4"/>
  <c r="B95" i="4"/>
  <c r="B96" i="4"/>
  <c r="B97" i="4"/>
  <c r="B91" i="4"/>
  <c r="C5" i="3"/>
  <c r="B35" i="4" l="1"/>
  <c r="A116" i="4" l="1"/>
  <c r="B34" i="4" s="1"/>
  <c r="A89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1" i="4"/>
  <c r="D124" i="4"/>
  <c r="D123" i="4"/>
  <c r="D120" i="4"/>
  <c r="D119" i="4"/>
  <c r="D122" i="4"/>
  <c r="D118" i="4"/>
  <c r="D121" i="4"/>
  <c r="D94" i="4"/>
  <c r="D64" i="4"/>
  <c r="D97" i="4"/>
  <c r="D93" i="4"/>
  <c r="D96" i="4"/>
  <c r="D92" i="4"/>
  <c r="D95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<sst xmlns="http://schemas.openxmlformats.org/spreadsheetml/2006/main" count="501" uniqueCount="63">
  <si>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</si>
  <si>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</si>
  <si>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</si>
  <si>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</si>
  <si>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</si>
  <si>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</si>
  <si>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</si>
  <si>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</si>
  <si>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</si>
  <si>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</si>
  <si>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</si>
  <si>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</si>
  <si>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</si>
  <si>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</si>
  <si>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</si>
  <si>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</si>
  <si>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</si>
  <si>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</si>
  <si>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</si>
  <si>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</si>
  <si>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</si>
  <si>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</si>
  <si>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</si>
  <si>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</si>
  <si>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</si>
  <si>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</si>
  <si>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</si>
  <si>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</si>
  <si>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</si>
  <si>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</si>
  <si>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</si>
  <si>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</si>
  <si>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</si>
  <si>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</si>
  <si>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</si>
  <si>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</si>
  <si>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</si>
  <si>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</si>
  <si>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</si>
  <si>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</si>
  <si>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</si>
  <si>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</si>
  <si>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</si>
  <si>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</si>
  <si>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</si>
  <si>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</si>
  <si>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</si>
  <si>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</si>
  <si>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</si>
  <si>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</si>
  <si>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</si>
  <si>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</si>
  <si>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</si>
  <si>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</si>
  <si>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</si>
  <si>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</si>
  <si>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</si>
  <si>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</si>
  <si>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</si>
  <si>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</si>
  <si>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</si>
  <si>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(2022)</t>
  </si>
  <si>
    <t>Prior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</si>
</sst>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Summary!$A$74:$A$86</c:f>
              <c:strCache>
                <c:ptCount val="13"/>
                <c:pt idx="0">
                  <c:v>December</c:v>
                </c:pt>
                <c:pt idx="1">
                  <c:v>January-21</c:v>
                </c:pt>
                <c:pt idx="2">
                  <c:v>February-21</c:v>
                </c:pt>
                <c:pt idx="3">
                  <c:v>March-21</c:v>
                </c:pt>
                <c:pt idx="4">
                  <c:v>April-21</c:v>
                </c:pt>
                <c:pt idx="5">
                  <c:v>May-21</c:v>
                </c:pt>
                <c:pt idx="6">
                  <c:v>June-21</c:v>
                </c:pt>
                <c:pt idx="7">
                  <c:v>July-21</c:v>
                </c:pt>
                <c:pt idx="8">
                  <c:v>August-21</c:v>
                </c:pt>
                <c:pt idx="9">
                  <c:v>September-21</c:v>
                </c:pt>
                <c:pt idx="10">
                  <c:v>October-21</c:v>
                </c:pt>
                <c:pt idx="11">
                  <c:v>November-21</c:v>
                </c:pt>
                <c:pt idx="12">
                  <c:v>December-21</c:v>
                </c:pt>
              </c:strCache>
            </c:strRef>
          </c:cat>
          <c:val>
            <c:numRef>
              <c:f>Summary!$C$74:$C$86</c:f>
              <c:numCache>
                <c:formatCode>_(* #,##0_);_(* \(#,##0\);_(* "-"??_);_(@_)</c:formatCode>
                <c:ptCount val="13"/>
                <c:pt idx="0">
                  <c:v>768795.20472440938</c:v>
                </c:pt>
                <c:pt idx="1">
                  <c:v>659359.87585301825</c:v>
                </c:pt>
                <c:pt idx="2">
                  <c:v>510296.30871391081</c:v>
                </c:pt>
                <c:pt idx="3">
                  <c:v>521598.85564304458</c:v>
                </c:pt>
                <c:pt idx="4">
                  <c:v>552550.40419947496</c:v>
                </c:pt>
                <c:pt idx="5">
                  <c:v>561680.92749398958</c:v>
                </c:pt>
                <c:pt idx="6">
                  <c:v>588815.72766404203</c:v>
                </c:pt>
                <c:pt idx="7">
                  <c:v>920418.72301837278</c:v>
                </c:pt>
                <c:pt idx="8">
                  <c:v>1034271.2414698163</c:v>
                </c:pt>
                <c:pt idx="9">
                  <c:v>795392.36482939636</c:v>
                </c:pt>
                <c:pt idx="10">
                  <c:v>913450.31758530182</c:v>
                </c:pt>
                <c:pt idx="11">
                  <c:v>796803.85039370076</c:v>
                </c:pt>
                <c:pt idx="12">
                  <c:v>575698.99212598428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Summary!$A$74:$A$86</c:f>
              <c:strCache>
                <c:ptCount val="13"/>
                <c:pt idx="0">
                  <c:v>December</c:v>
                </c:pt>
                <c:pt idx="1">
                  <c:v>January-21</c:v>
                </c:pt>
                <c:pt idx="2">
                  <c:v>February-21</c:v>
                </c:pt>
                <c:pt idx="3">
                  <c:v>March-21</c:v>
                </c:pt>
                <c:pt idx="4">
                  <c:v>April-21</c:v>
                </c:pt>
                <c:pt idx="5">
                  <c:v>May-21</c:v>
                </c:pt>
                <c:pt idx="6">
                  <c:v>June-21</c:v>
                </c:pt>
                <c:pt idx="7">
                  <c:v>July-21</c:v>
                </c:pt>
                <c:pt idx="8">
                  <c:v>August-21</c:v>
                </c:pt>
                <c:pt idx="9">
                  <c:v>September-21</c:v>
                </c:pt>
                <c:pt idx="10">
                  <c:v>October-21</c:v>
                </c:pt>
                <c:pt idx="11">
                  <c:v>November-21</c:v>
                </c:pt>
                <c:pt idx="12">
                  <c:v>December-21</c:v>
                </c:pt>
              </c:strCache>
            </c:strRef>
          </c:cat>
          <c:val>
            <c:numRef>
              <c:f>Summary!$B$74:$B$86</c:f>
              <c:numCache>
                <c:formatCode>_(* #,##0_);_(* \(#,##0\);_(* "-"??_);_(@_)</c:formatCode>
                <c:ptCount val="13"/>
                <c:pt idx="0">
                  <c:v>575698.99212598428</c:v>
                </c:pt>
                <c:pt idx="1">
                  <c:v>574964.40682414698</c:v>
                </c:pt>
                <c:pt idx="2">
                  <c:v>591912.62729658792</c:v>
                </c:pt>
                <c:pt idx="3">
                  <c:v>545392.6902887139</c:v>
                </c:pt>
                <c:pt idx="4">
                  <c:v>533967.42257217842</c:v>
                </c:pt>
                <c:pt idx="5">
                  <c:v>591911.75328083988</c:v>
                </c:pt>
                <c:pt idx="6">
                  <c:v>587861.26509186346</c:v>
                </c:pt>
                <c:pt idx="7">
                  <c:v>764849.56692913384</c:v>
                </c:pt>
                <c:pt idx="8">
                  <c:v>637451.79002624669</c:v>
                </c:pt>
                <c:pt idx="9">
                  <c:v>715703.43307086616</c:v>
                </c:pt>
                <c:pt idx="10">
                  <c:v>802383.88188976375</c:v>
                </c:pt>
                <c:pt idx="11">
                  <c:v>904247.35170603672</c:v>
                </c:pt>
                <c:pt idx="12">
                  <c:v>746791.48818897631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Summary!$A$89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Summary!$A$101:$A$113</c:f>
              <c:strCache>
                <c:ptCount val="13"/>
                <c:pt idx="0">
                  <c:v>December</c:v>
                </c:pt>
                <c:pt idx="1">
                  <c:v>January-21</c:v>
                </c:pt>
                <c:pt idx="2">
                  <c:v>February-21</c:v>
                </c:pt>
                <c:pt idx="3">
                  <c:v>March-21</c:v>
                </c:pt>
                <c:pt idx="4">
                  <c:v>April-21</c:v>
                </c:pt>
                <c:pt idx="5">
                  <c:v>May-21</c:v>
                </c:pt>
                <c:pt idx="6">
                  <c:v>June-21</c:v>
                </c:pt>
                <c:pt idx="7">
                  <c:v>July-21</c:v>
                </c:pt>
                <c:pt idx="8">
                  <c:v>August-21</c:v>
                </c:pt>
                <c:pt idx="9">
                  <c:v>September-21</c:v>
                </c:pt>
                <c:pt idx="10">
                  <c:v>October-21</c:v>
                </c:pt>
                <c:pt idx="11">
                  <c:v>November-21</c:v>
                </c:pt>
                <c:pt idx="12">
                  <c:v>December-21</c:v>
                </c:pt>
              </c:strCache>
            </c:strRef>
          </c:cat>
          <c:val>
            <c:numRef>
              <c:f>Summary!$C$101:$C$113</c:f>
              <c:numCache>
                <c:formatCode>_(* #,##0_);_(* \(#,##0\);_(* "-"??_);_(@_)</c:formatCode>
                <c:ptCount val="13"/>
                <c:pt idx="0">
                  <c:v>507022</c:v>
                </c:pt>
                <c:pt idx="1">
                  <c:v>400923.84918210417</c:v>
                </c:pt>
                <c:pt idx="2">
                  <c:v>369131.68388434465</c:v>
                </c:pt>
                <c:pt idx="3">
                  <c:v>374117</c:v>
                </c:pt>
                <c:pt idx="4">
                  <c:v>333800.48818965029</c:v>
                </c:pt>
                <c:pt idx="5">
                  <c:v>299245.56</c:v>
                </c:pt>
                <c:pt idx="6">
                  <c:v>330441.18698707118</c:v>
                </c:pt>
                <c:pt idx="7">
                  <c:v>394304.31583341857</c:v>
                </c:pt>
                <c:pt idx="8">
                  <c:v>522963.47317457787</c:v>
                </c:pt>
                <c:pt idx="9">
                  <c:v>416886.62917591253</c:v>
                </c:pt>
                <c:pt idx="10">
                  <c:v>379515</c:v>
                </c:pt>
                <c:pt idx="11">
                  <c:v>434815</c:v>
                </c:pt>
                <c:pt idx="12">
                  <c:v>342584.59396698955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Summary!$A$101:$A$113</c:f>
              <c:strCache>
                <c:ptCount val="13"/>
                <c:pt idx="0">
                  <c:v>December</c:v>
                </c:pt>
                <c:pt idx="1">
                  <c:v>January-21</c:v>
                </c:pt>
                <c:pt idx="2">
                  <c:v>February-21</c:v>
                </c:pt>
                <c:pt idx="3">
                  <c:v>March-21</c:v>
                </c:pt>
                <c:pt idx="4">
                  <c:v>April-21</c:v>
                </c:pt>
                <c:pt idx="5">
                  <c:v>May-21</c:v>
                </c:pt>
                <c:pt idx="6">
                  <c:v>June-21</c:v>
                </c:pt>
                <c:pt idx="7">
                  <c:v>July-21</c:v>
                </c:pt>
                <c:pt idx="8">
                  <c:v>August-21</c:v>
                </c:pt>
                <c:pt idx="9">
                  <c:v>September-21</c:v>
                </c:pt>
                <c:pt idx="10">
                  <c:v>October-21</c:v>
                </c:pt>
                <c:pt idx="11">
                  <c:v>November-21</c:v>
                </c:pt>
                <c:pt idx="12">
                  <c:v>December-21</c:v>
                </c:pt>
              </c:strCache>
            </c:strRef>
          </c:cat>
          <c:val>
            <c:numRef>
              <c:f>Summary!$B$101:$B$113</c:f>
              <c:numCache>
                <c:formatCode>_(* #,##0_);_(* \(#,##0\);_(* "-"??_);_(@_)</c:formatCode>
                <c:ptCount val="13"/>
                <c:pt idx="0">
                  <c:v>342584.59396698955</c:v>
                </c:pt>
                <c:pt idx="1">
                  <c:v>322657.16013609688</c:v>
                </c:pt>
                <c:pt idx="2">
                  <c:v>354041</c:v>
                </c:pt>
                <c:pt idx="3">
                  <c:v>313343</c:v>
                </c:pt>
                <c:pt idx="4">
                  <c:v>329084.72175779555</c:v>
                </c:pt>
                <c:pt idx="5">
                  <c:v>353085</c:v>
                </c:pt>
                <c:pt idx="6">
                  <c:v>353141.44209072087</c:v>
                </c:pt>
                <c:pt idx="7">
                  <c:v>414577.11209905299</c:v>
                </c:pt>
                <c:pt idx="8">
                  <c:v>407774.9945435758</c:v>
                </c:pt>
                <c:pt idx="9">
                  <c:v>434192.44249497633</c:v>
                </c:pt>
                <c:pt idx="10">
                  <c:v>477878.52565927163</c:v>
                </c:pt>
                <c:pt idx="11">
                  <c:v>552599.69820683391</c:v>
                </c:pt>
                <c:pt idx="12">
                  <c:v>436956.78427634295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Summary!$A$116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Summary!$A$118:$A$124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Summary!$C$118:$C$124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Summary!$A$118:$A$124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Summary!$B$118:$B$124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74082</xdr:rowOff>
    </xdr:from>
    <xdr:to>
      <xdr:col>57</xdr:col>
      <xdr:colOff>10582</xdr:colOff>
      <xdr:row>18</xdr:row>
      <xdr:rowOff>182041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43</xdr:col>
      <xdr:colOff>25401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42</xdr:col>
      <xdr:colOff>628650</xdr:colOff>
      <xdr:row>19</xdr:row>
      <xdr:rowOff>9003</xdr:rowOff>
    </xdr:from>
    <xdr:to>
      <xdr:col>49</xdr:col>
      <xdr:colOff>467783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49</xdr:col>
      <xdr:colOff>479428</xdr:colOff>
      <xdr:row>19</xdr:row>
      <xdr:rowOff>15354</xdr:rowOff>
    </xdr:from>
    <xdr:to>
      <xdr:col>56</xdr:col>
      <xdr:colOff>730250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24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8" width="10.42578125" style="30" hidden="1" customWidth="1"/>
    <col min="39" max="39" width="10.140625" style="30" hidden="1" customWidth="1"/>
    <col min="40" max="40" width="10.28515625" style="30" customWidth="1"/>
    <col min="41" max="41" width="9.42578125" style="30" bestFit="1" customWidth="1"/>
    <col min="42" max="43" width="9.5703125" style="30" bestFit="1" customWidth="1"/>
    <col min="44" max="53" width="11.140625" style="30" bestFit="1" customWidth="1"/>
    <col min="54" max="54" width="9.5703125" style="30" bestFit="1" customWidth="1"/>
    <col min="55" max="55" width="10.85546875" style="30" customWidth="1"/>
    <col min="56" max="56" width="9.5703125" style="30" bestFit="1" customWidth="1"/>
    <col min="57" max="57" width="11.140625" style="30" bestFit="1" customWidth="1"/>
    <col min="58" max="61" width="8.85546875" style="30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2" t="str">
        <f>'Demand Input'!C8</f>
        <v>Narragansett Bay Commission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7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7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7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7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7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7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7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7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7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7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7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7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7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7" x14ac:dyDescent="0.25">
      <c r="A31" s="28"/>
      <c r="B31" s="12" t="s">
        <v>23</v>
      </c>
      <c r="C31" s="10"/>
      <c r="D31" s="63" t="s">
        <v>8</v>
      </c>
      <c r="E31" s="63"/>
      <c r="F31" s="15"/>
      <c r="G31" s="63" t="s">
        <v>9</v>
      </c>
      <c r="H31" s="63"/>
      <c r="I31" s="15"/>
      <c r="J31" s="63" t="s">
        <v>10</v>
      </c>
      <c r="K31" s="63"/>
      <c r="L31" s="15"/>
      <c r="M31" s="63" t="s">
        <v>2</v>
      </c>
      <c r="N31" s="63"/>
      <c r="O31" s="15"/>
      <c r="P31" s="63" t="s">
        <v>11</v>
      </c>
      <c r="Q31" s="63"/>
      <c r="R31" s="15"/>
      <c r="S31" s="63" t="s">
        <v>12</v>
      </c>
      <c r="T31" s="63"/>
      <c r="U31" s="15"/>
      <c r="V31" s="63" t="s">
        <v>13</v>
      </c>
      <c r="W31" s="63"/>
      <c r="X31" s="63" t="s">
        <v>55</v>
      </c>
      <c r="Y31" s="63"/>
      <c r="Z31" s="63" t="s">
        <v>57</v>
      </c>
      <c r="AA31" s="63"/>
      <c r="AB31" s="63" t="s">
        <v>58</v>
      </c>
      <c r="AC31" s="63"/>
      <c r="AD31" s="63" t="s">
        <v>59</v>
      </c>
      <c r="AE31" s="63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60">
        <v>44348</v>
      </c>
      <c r="AQ31" s="60"/>
      <c r="AR31" s="60">
        <v>44378</v>
      </c>
      <c r="AS31" s="60"/>
      <c r="AT31" s="60">
        <v>44409</v>
      </c>
      <c r="AU31" s="60"/>
      <c r="AV31" s="60">
        <v>44440</v>
      </c>
      <c r="AW31" s="60"/>
      <c r="AX31" s="60">
        <v>44470</v>
      </c>
      <c r="AY31" s="60"/>
      <c r="AZ31" s="60">
        <v>44501</v>
      </c>
      <c r="BA31" s="60"/>
      <c r="BB31" s="60">
        <v>44531</v>
      </c>
      <c r="BC31" s="60"/>
      <c r="BD31" s="60">
        <v>44562</v>
      </c>
      <c r="BE31" s="60"/>
    </row>
    <row r="32" spans="1:57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  <c r="BD32" s="14">
        <f>C87</f>
        <v>574964.40682414698</v>
      </c>
      <c r="BE32" s="13">
        <f>B87</f>
        <v>670556.39370078733</v>
      </c>
    </row>
    <row r="33" spans="1:61" x14ac:dyDescent="0.25">
      <c r="A33" s="28"/>
      <c r="B33" s="11" t="str">
        <f>A89</f>
        <v>Non-Residential Demand (Ccf)</v>
      </c>
      <c r="C33" s="10"/>
      <c r="D33" s="14">
        <f>C91</f>
        <v>472459.20283774368</v>
      </c>
      <c r="E33" s="13">
        <f>B91</f>
        <v>369131.68388434465</v>
      </c>
      <c r="G33" s="14">
        <f>C92</f>
        <v>394966.80226310133</v>
      </c>
      <c r="H33" s="13">
        <f>B92</f>
        <v>374117</v>
      </c>
      <c r="J33" s="14">
        <f>C93</f>
        <v>335781.44</v>
      </c>
      <c r="K33" s="13">
        <f>B93</f>
        <v>333800.48818965029</v>
      </c>
      <c r="M33" s="14">
        <f>C94</f>
        <v>452130.67000000004</v>
      </c>
      <c r="N33" s="13">
        <f>B94</f>
        <v>299245.56</v>
      </c>
      <c r="P33" s="14">
        <f>C95</f>
        <v>488107.52000000002</v>
      </c>
      <c r="Q33" s="13">
        <f>B95</f>
        <v>330441.18698707118</v>
      </c>
      <c r="S33" s="14">
        <f>C96</f>
        <v>390975.65</v>
      </c>
      <c r="T33" s="13">
        <f>B96</f>
        <v>394304.31583341857</v>
      </c>
      <c r="V33" s="14">
        <f>C97</f>
        <v>588468.22</v>
      </c>
      <c r="W33" s="13">
        <f>B97</f>
        <v>522963.47317457787</v>
      </c>
      <c r="X33" s="14">
        <f>C98</f>
        <v>398263</v>
      </c>
      <c r="Y33" s="13">
        <f>B98</f>
        <v>416886.62917591253</v>
      </c>
      <c r="Z33" s="14">
        <f>C99</f>
        <v>494775</v>
      </c>
      <c r="AA33" s="13">
        <f>B99</f>
        <v>379515</v>
      </c>
      <c r="AB33" s="14">
        <f>C100</f>
        <v>392357</v>
      </c>
      <c r="AC33" s="13">
        <f>B100</f>
        <v>434815</v>
      </c>
      <c r="AD33" s="14">
        <f>C101</f>
        <v>507022</v>
      </c>
      <c r="AE33" s="13">
        <f>B101</f>
        <v>342584.59396698955</v>
      </c>
      <c r="AF33" s="14">
        <f>C102</f>
        <v>400923.84918210417</v>
      </c>
      <c r="AG33" s="13">
        <f>B102</f>
        <v>322657.16013609688</v>
      </c>
      <c r="AH33" s="14">
        <f>C103</f>
        <v>369131.68388434465</v>
      </c>
      <c r="AI33" s="13">
        <f>B103</f>
        <v>354041</v>
      </c>
      <c r="AJ33" s="14">
        <f>C104</f>
        <v>374117</v>
      </c>
      <c r="AK33" s="13">
        <f>B104</f>
        <v>313343</v>
      </c>
      <c r="AL33" s="14">
        <f>C105</f>
        <v>333800.48818965029</v>
      </c>
      <c r="AM33" s="13">
        <f>B105</f>
        <v>329084.72175779555</v>
      </c>
      <c r="AN33" s="14">
        <f>C106</f>
        <v>299245.56</v>
      </c>
      <c r="AO33" s="13">
        <f>B106</f>
        <v>353085</v>
      </c>
      <c r="AP33" s="14">
        <f>C107</f>
        <v>330441.18698707118</v>
      </c>
      <c r="AQ33" s="13">
        <f>B107</f>
        <v>353141.44209072087</v>
      </c>
      <c r="AR33" s="14">
        <f>C108</f>
        <v>394304.31583341857</v>
      </c>
      <c r="AS33" s="13">
        <f>B108</f>
        <v>414577.11209905299</v>
      </c>
      <c r="AT33" s="14">
        <f>C109</f>
        <v>522963.47317457787</v>
      </c>
      <c r="AU33" s="13">
        <f>B109</f>
        <v>407774.9945435758</v>
      </c>
      <c r="AV33" s="14">
        <f>C110</f>
        <v>416886.62917591253</v>
      </c>
      <c r="AW33" s="13">
        <f>B110</f>
        <v>434192.44249497633</v>
      </c>
      <c r="AX33" s="14">
        <f>C111</f>
        <v>379515</v>
      </c>
      <c r="AY33" s="13">
        <f>B111</f>
        <v>477878.52565927163</v>
      </c>
      <c r="AZ33" s="14">
        <f>C112</f>
        <v>434815</v>
      </c>
      <c r="BA33" s="13">
        <f>B112</f>
        <v>552599.69820683391</v>
      </c>
      <c r="BB33" s="14">
        <f>C113</f>
        <v>342584.59396698955</v>
      </c>
      <c r="BC33" s="13">
        <f>B113</f>
        <v>436956.78427634295</v>
      </c>
      <c r="BD33" s="14">
        <f>C114</f>
        <v>322657.16013609688</v>
      </c>
      <c r="BE33" s="13">
        <f>B114</f>
        <v>364164.01870651467</v>
      </c>
    </row>
    <row r="34" spans="1:61" x14ac:dyDescent="0.25">
      <c r="A34" s="28"/>
      <c r="B34" s="11" t="str">
        <f>A116</f>
        <v>Wholesale Demand (Ccf)</v>
      </c>
      <c r="C34" s="10"/>
      <c r="D34" s="14">
        <f>C118</f>
        <v>0</v>
      </c>
      <c r="E34" s="13">
        <f>B118</f>
        <v>0</v>
      </c>
      <c r="G34" s="14">
        <f>C119</f>
        <v>0</v>
      </c>
      <c r="H34" s="13">
        <f>B119</f>
        <v>0</v>
      </c>
      <c r="J34" s="14">
        <f>C120</f>
        <v>0</v>
      </c>
      <c r="K34" s="13">
        <f>B120</f>
        <v>0</v>
      </c>
      <c r="M34" s="14">
        <f>C121</f>
        <v>0</v>
      </c>
      <c r="N34" s="13">
        <f>B121</f>
        <v>0</v>
      </c>
      <c r="P34" s="14">
        <f>C122</f>
        <v>0</v>
      </c>
      <c r="Q34" s="13">
        <f>B122</f>
        <v>0</v>
      </c>
      <c r="S34" s="14">
        <f>C123</f>
        <v>0</v>
      </c>
      <c r="T34" s="13">
        <f>B123</f>
        <v>0</v>
      </c>
      <c r="V34" s="14">
        <f>C124</f>
        <v>0</v>
      </c>
      <c r="W34" s="13">
        <f>B124</f>
        <v>0</v>
      </c>
      <c r="X34" s="14">
        <f>C125</f>
        <v>0</v>
      </c>
      <c r="Y34" s="13">
        <f>B125</f>
        <v>0</v>
      </c>
      <c r="Z34" s="14">
        <f>C126</f>
        <v>0</v>
      </c>
      <c r="AA34" s="13">
        <f>B126</f>
        <v>0</v>
      </c>
      <c r="AB34" s="14">
        <f>E126</f>
        <v>0</v>
      </c>
      <c r="AC34" s="13">
        <f>D126</f>
        <v>0</v>
      </c>
      <c r="AD34" s="14">
        <f>G126</f>
        <v>0</v>
      </c>
      <c r="AE34" s="13">
        <f>F126</f>
        <v>0</v>
      </c>
      <c r="AF34" s="14">
        <f>I126</f>
        <v>0</v>
      </c>
      <c r="AG34" s="13">
        <f>H126</f>
        <v>0</v>
      </c>
      <c r="AH34" s="14">
        <f>K126</f>
        <v>0</v>
      </c>
      <c r="AI34" s="13">
        <f>J126</f>
        <v>0</v>
      </c>
      <c r="AJ34" s="14">
        <f>M126</f>
        <v>0</v>
      </c>
      <c r="AK34" s="13">
        <f>L126</f>
        <v>0</v>
      </c>
      <c r="AL34" s="14">
        <f>O126</f>
        <v>0</v>
      </c>
      <c r="AM34" s="13">
        <f>N126</f>
        <v>0</v>
      </c>
      <c r="AN34" s="14">
        <f>Q126</f>
        <v>0</v>
      </c>
      <c r="AO34" s="13">
        <f>P126</f>
        <v>0</v>
      </c>
      <c r="AP34" s="14">
        <f>S126</f>
        <v>0</v>
      </c>
      <c r="AQ34" s="13">
        <f>R126</f>
        <v>0</v>
      </c>
      <c r="AR34" s="14">
        <f>U126</f>
        <v>0</v>
      </c>
      <c r="AS34" s="13">
        <f>T126</f>
        <v>0</v>
      </c>
      <c r="AT34" s="14">
        <f>W126</f>
        <v>0</v>
      </c>
      <c r="AU34" s="13">
        <f>V126</f>
        <v>0</v>
      </c>
      <c r="AV34" s="14">
        <f>Y126</f>
        <v>0</v>
      </c>
      <c r="AW34" s="13">
        <f>X126</f>
        <v>0</v>
      </c>
      <c r="AX34" s="14">
        <f>AA126</f>
        <v>0</v>
      </c>
      <c r="AY34" s="13">
        <f>Z126</f>
        <v>0</v>
      </c>
      <c r="AZ34" s="14">
        <f>AC126</f>
        <v>0</v>
      </c>
      <c r="BA34" s="13">
        <f>AB126</f>
        <v>0</v>
      </c>
      <c r="BB34" s="14">
        <f>AE126</f>
        <v>0</v>
      </c>
      <c r="BC34" s="13">
        <f>AD126</f>
        <v>0</v>
      </c>
      <c r="BD34" s="14">
        <f>AG126</f>
        <v>0</v>
      </c>
      <c r="BE34" s="13">
        <f>AF126</f>
        <v>0</v>
      </c>
    </row>
    <row r="35" spans="1:6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  <c r="BD35" s="14">
        <f t="shared" ref="BD35:BE35" si="12">SUM(BD32:BD34)</f>
        <v>897621.56696024386</v>
      </c>
      <c r="BE35" s="13">
        <f t="shared" si="12"/>
        <v>1034720.4124073021</v>
      </c>
    </row>
    <row r="36" spans="1:61" x14ac:dyDescent="0.25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61">
        <f>AQ35/AP35-1</f>
        <v>2.3655837867397889E-2</v>
      </c>
      <c r="AQ36" s="61"/>
      <c r="AR36" s="61">
        <f>AS35/AR35-1</f>
        <v>-0.10290863993816135</v>
      </c>
      <c r="AS36" s="61"/>
      <c r="AT36" s="61">
        <f>AU35/AT35-1</f>
        <v>-0.32879303630955359</v>
      </c>
      <c r="AU36" s="61"/>
      <c r="AV36" s="61">
        <f>AW35/AV35-1</f>
        <v>-5.1459374243016276E-2</v>
      </c>
      <c r="AW36" s="61"/>
      <c r="AX36" s="61">
        <f>AY35/AX35-1</f>
        <v>-9.8246332391885849E-3</v>
      </c>
      <c r="AY36" s="61"/>
      <c r="AZ36" s="61">
        <f>BA35/AZ35-1</f>
        <v>0.1828716728776707</v>
      </c>
      <c r="BA36" s="61"/>
      <c r="BB36" s="61">
        <f>BC35/BB35-1</f>
        <v>0.28908791400902589</v>
      </c>
      <c r="BC36" s="61"/>
      <c r="BD36" s="61">
        <f>BE35/BD35-1</f>
        <v>0.1527356856089559</v>
      </c>
      <c r="BE36" s="61"/>
    </row>
    <row r="37" spans="1:6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30"/>
      <c r="BG37" s="30"/>
      <c r="BH37" s="30"/>
      <c r="BI37" s="30"/>
    </row>
    <row r="38" spans="1:6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4" t="s">
        <v>24</v>
      </c>
      <c r="B50" s="64"/>
      <c r="C50" s="64"/>
      <c r="D50" s="64"/>
      <c r="E50" s="64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Input'!F48</f>
        <v>0</v>
      </c>
      <c r="C54" s="22">
        <f>'Demand Input'!D48</f>
        <v>0</v>
      </c>
      <c r="D54" s="5" t="e">
        <f t="shared" ref="D54:D60" si="13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Input'!F49</f>
        <v>0</v>
      </c>
      <c r="C55" s="22">
        <f>'Demand Input'!D49</f>
        <v>0</v>
      </c>
      <c r="D55" s="5" t="e">
        <f t="shared" si="13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Input'!F50</f>
        <v>0</v>
      </c>
      <c r="C56" s="22">
        <f>'Demand Input'!D50</f>
        <v>0</v>
      </c>
      <c r="D56" s="5" t="e">
        <f t="shared" si="13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Input'!F51</f>
        <v>0</v>
      </c>
      <c r="C57" s="22">
        <f>'Demand Input'!D51</f>
        <v>0</v>
      </c>
      <c r="D57" s="5" t="e">
        <f t="shared" si="13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Input'!F52</f>
        <v>0</v>
      </c>
      <c r="C58" s="22">
        <f>'Demand Input'!D52</f>
        <v>0</v>
      </c>
      <c r="D58" s="5" t="e">
        <f t="shared" si="13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Input'!F53</f>
        <v>0</v>
      </c>
      <c r="C59" s="22">
        <f>'Demand Input'!D53</f>
        <v>0</v>
      </c>
      <c r="D59" s="5" t="e">
        <f t="shared" si="13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Input'!F54</f>
        <v>0</v>
      </c>
      <c r="C60" s="22">
        <f>'Demand Input'!D54</f>
        <v>0</v>
      </c>
      <c r="D60" s="5" t="e">
        <f t="shared" si="13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14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4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4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4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4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4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14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14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14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14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14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14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14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9" customFormat="1" x14ac:dyDescent="0.25">
      <c r="A87" s="57">
        <v>44562</v>
      </c>
      <c r="B87" s="6">
        <f>'Demand Input'!F41</f>
        <v>670556.39370078733</v>
      </c>
      <c r="C87" s="6">
        <f>'Demand Input'!B41</f>
        <v>574964.40682414698</v>
      </c>
      <c r="D87" s="4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9" spans="1:61" x14ac:dyDescent="0.25">
      <c r="A89" s="7" t="str">
        <f>"Non-Residential Demand ("&amp;'Demand Input'!$C$9&amp;")"</f>
        <v>Non-Residential Demand (Ccf)</v>
      </c>
    </row>
    <row r="90" spans="1:61" x14ac:dyDescent="0.25">
      <c r="A90" s="2" t="s">
        <v>3</v>
      </c>
      <c r="B90" s="3" t="s">
        <v>0</v>
      </c>
      <c r="C90" s="3" t="s">
        <v>1</v>
      </c>
    </row>
    <row r="91" spans="1:61" x14ac:dyDescent="0.25">
      <c r="A91" s="1" t="s">
        <v>8</v>
      </c>
      <c r="B91" s="6">
        <f>'Demand Input'!G18</f>
        <v>369131.68388434465</v>
      </c>
      <c r="C91" s="6">
        <f>'Demand Input'!C18</f>
        <v>472459.20283774368</v>
      </c>
      <c r="D91" s="4">
        <f>B91/C91</f>
        <v>0.78129853682015227</v>
      </c>
      <c r="E91" s="4"/>
      <c r="F91" s="4"/>
      <c r="I91" s="4"/>
      <c r="L91" s="4"/>
      <c r="O91" s="4"/>
      <c r="R91" s="4"/>
      <c r="U91" s="4"/>
    </row>
    <row r="92" spans="1:61" x14ac:dyDescent="0.25">
      <c r="A92" s="1" t="s">
        <v>9</v>
      </c>
      <c r="B92" s="6">
        <f>'Demand Input'!G19</f>
        <v>374117</v>
      </c>
      <c r="C92" s="6">
        <f>'Demand Input'!C19</f>
        <v>394966.80226310133</v>
      </c>
      <c r="D92" s="4">
        <f t="shared" ref="D92:D104" si="15">B92/C92</f>
        <v>0.9472112538480828</v>
      </c>
      <c r="E92" s="4"/>
      <c r="F92" s="4"/>
      <c r="I92" s="4"/>
      <c r="L92" s="4"/>
      <c r="O92" s="4"/>
      <c r="R92" s="4"/>
      <c r="U92" s="4"/>
    </row>
    <row r="93" spans="1:61" x14ac:dyDescent="0.25">
      <c r="A93" s="1" t="s">
        <v>10</v>
      </c>
      <c r="B93" s="6">
        <f>'Demand Input'!G20</f>
        <v>333800.48818965029</v>
      </c>
      <c r="C93" s="6">
        <f>'Demand Input'!C20</f>
        <v>335781.44</v>
      </c>
      <c r="D93" s="4">
        <f t="shared" si="15"/>
        <v>0.9941004725861271</v>
      </c>
      <c r="E93" s="4"/>
      <c r="F93" s="4"/>
      <c r="I93" s="4"/>
      <c r="L93" s="4"/>
      <c r="O93" s="4"/>
      <c r="R93" s="4"/>
      <c r="U93" s="4"/>
    </row>
    <row r="94" spans="1:61" x14ac:dyDescent="0.25">
      <c r="A94" s="1" t="s">
        <v>2</v>
      </c>
      <c r="B94" s="6">
        <f>'Demand Input'!G21</f>
        <v>299245.56</v>
      </c>
      <c r="C94" s="6">
        <f>'Demand Input'!C21</f>
        <v>452130.67000000004</v>
      </c>
      <c r="D94" s="4">
        <f t="shared" si="15"/>
        <v>0.66185636112675117</v>
      </c>
      <c r="E94" s="4"/>
      <c r="F94" s="4"/>
      <c r="I94" s="4"/>
      <c r="L94" s="4"/>
      <c r="O94" s="4"/>
      <c r="R94" s="4"/>
      <c r="U94" s="4"/>
    </row>
    <row r="95" spans="1:61" x14ac:dyDescent="0.25">
      <c r="A95" s="1" t="s">
        <v>11</v>
      </c>
      <c r="B95" s="6">
        <f>'Demand Input'!G22</f>
        <v>330441.18698707118</v>
      </c>
      <c r="C95" s="6">
        <f>'Demand Input'!C22</f>
        <v>488107.52000000002</v>
      </c>
      <c r="D95" s="4">
        <f t="shared" si="15"/>
        <v>0.67698442135673542</v>
      </c>
      <c r="E95" s="4"/>
      <c r="F95" s="4"/>
      <c r="I95" s="4"/>
      <c r="L95" s="4"/>
      <c r="O95" s="4"/>
      <c r="R95" s="4"/>
      <c r="U95" s="4"/>
    </row>
    <row r="96" spans="1:61" x14ac:dyDescent="0.25">
      <c r="A96" s="1" t="s">
        <v>12</v>
      </c>
      <c r="B96" s="6">
        <f>'Demand Input'!G23</f>
        <v>394304.31583341857</v>
      </c>
      <c r="C96" s="6">
        <f>'Demand Input'!C23</f>
        <v>390975.65</v>
      </c>
      <c r="D96" s="4">
        <f t="shared" si="15"/>
        <v>1.0085137420538044</v>
      </c>
      <c r="E96" s="4"/>
      <c r="F96" s="4"/>
      <c r="I96" s="4"/>
      <c r="L96" s="4"/>
      <c r="O96" s="4"/>
      <c r="R96" s="4"/>
      <c r="U96" s="4"/>
    </row>
    <row r="97" spans="1:61" x14ac:dyDescent="0.25">
      <c r="A97" s="1" t="s">
        <v>13</v>
      </c>
      <c r="B97" s="6">
        <f>'Demand Input'!G24</f>
        <v>522963.47317457787</v>
      </c>
      <c r="C97" s="6">
        <f>'Demand Input'!C24</f>
        <v>588468.22</v>
      </c>
      <c r="D97" s="4">
        <f t="shared" si="15"/>
        <v>0.88868600784351259</v>
      </c>
      <c r="E97" s="4"/>
      <c r="F97" s="4"/>
      <c r="I97" s="4"/>
      <c r="L97" s="4"/>
      <c r="O97" s="4"/>
      <c r="R97" s="4"/>
      <c r="U97" s="4"/>
    </row>
    <row r="98" spans="1:61" x14ac:dyDescent="0.25">
      <c r="A98" s="1" t="s">
        <v>55</v>
      </c>
      <c r="B98" s="6">
        <f>'Demand Input'!G25</f>
        <v>416886.62917591253</v>
      </c>
      <c r="C98" s="6">
        <f>'Demand Input'!C25</f>
        <v>398263</v>
      </c>
      <c r="D98" s="4">
        <f t="shared" si="15"/>
        <v>1.0467621375219704</v>
      </c>
    </row>
    <row r="99" spans="1:61" s="9" customFormat="1" x14ac:dyDescent="0.25">
      <c r="A99" s="1" t="s">
        <v>57</v>
      </c>
      <c r="B99" s="6">
        <f>'Demand Input'!G26</f>
        <v>379515</v>
      </c>
      <c r="C99" s="6">
        <f>'Demand Input'!C26</f>
        <v>494775</v>
      </c>
      <c r="D99" s="4">
        <f t="shared" si="15"/>
        <v>0.76704562680006061</v>
      </c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1:61" s="9" customFormat="1" x14ac:dyDescent="0.25">
      <c r="A100" s="1" t="s">
        <v>58</v>
      </c>
      <c r="B100" s="6">
        <f>'Demand Input'!G27</f>
        <v>434815</v>
      </c>
      <c r="C100" s="6">
        <f>'Demand Input'!C27</f>
        <v>392357</v>
      </c>
      <c r="D100" s="4">
        <f t="shared" si="15"/>
        <v>1.1082126736619966</v>
      </c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1:61" s="9" customFormat="1" x14ac:dyDescent="0.25">
      <c r="A101" s="1" t="s">
        <v>59</v>
      </c>
      <c r="B101" s="6">
        <f>'Demand Input'!G28</f>
        <v>342584.59396698955</v>
      </c>
      <c r="C101" s="6">
        <f>'Demand Input'!C28</f>
        <v>507022</v>
      </c>
      <c r="D101" s="4">
        <f t="shared" si="15"/>
        <v>0.67567993887245437</v>
      </c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1:61" s="9" customFormat="1" x14ac:dyDescent="0.25">
      <c r="A102" s="57">
        <v>44197</v>
      </c>
      <c r="B102" s="6">
        <f>'Demand Input'!G29</f>
        <v>322657.16013609688</v>
      </c>
      <c r="C102" s="6">
        <f>'Demand Input'!C29</f>
        <v>400923.84918210417</v>
      </c>
      <c r="D102" s="4">
        <f t="shared" si="15"/>
        <v>0.80478415238785739</v>
      </c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:61" s="9" customFormat="1" x14ac:dyDescent="0.25">
      <c r="A103" s="57">
        <v>44228</v>
      </c>
      <c r="B103" s="6">
        <f>'Demand Input'!G30</f>
        <v>354041</v>
      </c>
      <c r="C103" s="6">
        <f>'Demand Input'!C30</f>
        <v>369131.68388434465</v>
      </c>
      <c r="D103" s="4">
        <f t="shared" si="15"/>
        <v>0.95911842699183525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9" customFormat="1" x14ac:dyDescent="0.25">
      <c r="A104" s="57">
        <v>44256</v>
      </c>
      <c r="B104" s="6">
        <f>'Demand Input'!G31</f>
        <v>313343</v>
      </c>
      <c r="C104" s="6">
        <f>'Demand Input'!C31</f>
        <v>374117</v>
      </c>
      <c r="D104" s="4">
        <f t="shared" si="15"/>
        <v>0.83755349262396528</v>
      </c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9" customFormat="1" x14ac:dyDescent="0.25">
      <c r="A105" s="57">
        <v>44287</v>
      </c>
      <c r="B105" s="6">
        <f>'Demand Input'!G32</f>
        <v>329084.72175779555</v>
      </c>
      <c r="C105" s="6">
        <f>'Demand Input'!C32</f>
        <v>333800.48818965029</v>
      </c>
      <c r="D105" s="4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57">
        <v>44317</v>
      </c>
      <c r="B106" s="6">
        <f>'Demand Input'!G33</f>
        <v>353085</v>
      </c>
      <c r="C106" s="6">
        <f>'Demand Input'!C33</f>
        <v>299245.56</v>
      </c>
      <c r="D106" s="4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57">
        <v>44348</v>
      </c>
      <c r="B107" s="6">
        <f>'Demand Input'!G34</f>
        <v>353141.44209072087</v>
      </c>
      <c r="C107" s="6">
        <f>'Demand Input'!C34</f>
        <v>330441.18698707118</v>
      </c>
      <c r="D107" s="4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57">
        <v>44378</v>
      </c>
      <c r="B108" s="6">
        <f>'Demand Input'!G35</f>
        <v>414577.11209905299</v>
      </c>
      <c r="C108" s="6">
        <f>'Demand Input'!C35</f>
        <v>394304.31583341857</v>
      </c>
      <c r="D108" s="4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57">
        <v>44409</v>
      </c>
      <c r="B109" s="6">
        <f>'Demand Input'!G36</f>
        <v>407774.9945435758</v>
      </c>
      <c r="C109" s="6">
        <f>'Demand Input'!C36</f>
        <v>522963.47317457787</v>
      </c>
      <c r="D109" s="4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44440</v>
      </c>
      <c r="B110" s="6">
        <f>'Demand Input'!G37</f>
        <v>434192.44249497633</v>
      </c>
      <c r="C110" s="6">
        <f>'Demand Input'!C37</f>
        <v>416886.62917591253</v>
      </c>
      <c r="D110" s="4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44470</v>
      </c>
      <c r="B111" s="6">
        <f>'Demand Input'!G38</f>
        <v>477878.52565927163</v>
      </c>
      <c r="C111" s="6">
        <f>'Demand Input'!C38</f>
        <v>379515</v>
      </c>
      <c r="D111" s="4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44501</v>
      </c>
      <c r="B112" s="6">
        <f>'Demand Input'!G39</f>
        <v>552599.69820683391</v>
      </c>
      <c r="C112" s="6">
        <f>'Demand Input'!C39</f>
        <v>434815</v>
      </c>
      <c r="D112" s="4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9" customFormat="1" x14ac:dyDescent="0.25">
      <c r="A113" s="57">
        <v>44531</v>
      </c>
      <c r="B113" s="6">
        <f>'Demand Input'!G40</f>
        <v>436956.78427634295</v>
      </c>
      <c r="C113" s="6">
        <f>'Demand Input'!C40</f>
        <v>342584.59396698955</v>
      </c>
      <c r="D113" s="4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9" customFormat="1" x14ac:dyDescent="0.25">
      <c r="A114" s="57">
        <v>44562</v>
      </c>
      <c r="B114" s="6">
        <f>'Demand Input'!G41</f>
        <v>364164.01870651467</v>
      </c>
      <c r="C114" s="6">
        <f>'Demand Input'!C41</f>
        <v>322657.16013609688</v>
      </c>
      <c r="D114" s="4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6" spans="1:61" x14ac:dyDescent="0.25">
      <c r="A116" s="7" t="str">
        <f>"Wholesale Demand ("&amp;'Demand Input'!$C$9&amp;")"</f>
        <v>Wholesale Demand (Ccf)</v>
      </c>
    </row>
    <row r="117" spans="1:61" x14ac:dyDescent="0.25">
      <c r="A117" s="2" t="s">
        <v>3</v>
      </c>
      <c r="B117" s="3" t="s">
        <v>0</v>
      </c>
      <c r="C117" s="3" t="s">
        <v>1</v>
      </c>
    </row>
    <row r="118" spans="1:61" x14ac:dyDescent="0.25">
      <c r="A118" s="1" t="s">
        <v>8</v>
      </c>
      <c r="B118" s="6">
        <f>'Demand Input'!H18</f>
        <v>0</v>
      </c>
      <c r="C118" s="6">
        <f>'Demand Input'!D18</f>
        <v>0</v>
      </c>
      <c r="D118" s="4" t="e">
        <f>B118/C118</f>
        <v>#DIV/0!</v>
      </c>
      <c r="E118" s="4"/>
      <c r="F118" s="4"/>
      <c r="I118" s="4"/>
      <c r="L118" s="4"/>
      <c r="O118" s="4"/>
      <c r="R118" s="4"/>
      <c r="U118" s="4"/>
    </row>
    <row r="119" spans="1:61" x14ac:dyDescent="0.25">
      <c r="A119" s="1" t="s">
        <v>9</v>
      </c>
      <c r="B119" s="6">
        <f>'Demand Input'!H19</f>
        <v>0</v>
      </c>
      <c r="C119" s="6">
        <f>'Demand Input'!D19</f>
        <v>0</v>
      </c>
      <c r="D119" s="4" t="e">
        <f t="shared" ref="D119:D124" si="16">B119/C119</f>
        <v>#DIV/0!</v>
      </c>
      <c r="E119" s="4"/>
      <c r="F119" s="4"/>
      <c r="I119" s="4"/>
      <c r="L119" s="4"/>
      <c r="O119" s="4"/>
      <c r="R119" s="4"/>
      <c r="U119" s="4"/>
    </row>
    <row r="120" spans="1:61" x14ac:dyDescent="0.25">
      <c r="A120" s="1" t="s">
        <v>10</v>
      </c>
      <c r="B120" s="6">
        <f>'Demand Input'!H20</f>
        <v>0</v>
      </c>
      <c r="C120" s="6">
        <f>'Demand Input'!D20</f>
        <v>0</v>
      </c>
      <c r="D120" s="4" t="e">
        <f t="shared" si="16"/>
        <v>#DIV/0!</v>
      </c>
      <c r="E120" s="4"/>
      <c r="F120" s="4"/>
      <c r="I120" s="4"/>
      <c r="L120" s="4"/>
      <c r="O120" s="4"/>
      <c r="R120" s="4"/>
      <c r="U120" s="4"/>
    </row>
    <row r="121" spans="1:61" x14ac:dyDescent="0.25">
      <c r="A121" s="1" t="s">
        <v>2</v>
      </c>
      <c r="B121" s="6">
        <f>'Demand Input'!H21</f>
        <v>0</v>
      </c>
      <c r="C121" s="6">
        <f>'Demand Input'!D21</f>
        <v>0</v>
      </c>
      <c r="D121" s="4" t="e">
        <f t="shared" si="16"/>
        <v>#DIV/0!</v>
      </c>
      <c r="E121" s="4"/>
      <c r="F121" s="4"/>
      <c r="I121" s="4"/>
      <c r="L121" s="4"/>
      <c r="O121" s="4"/>
      <c r="R121" s="4"/>
      <c r="U121" s="4"/>
    </row>
    <row r="122" spans="1:61" x14ac:dyDescent="0.25">
      <c r="A122" s="1" t="s">
        <v>11</v>
      </c>
      <c r="B122" s="6">
        <f>'Demand Input'!H22</f>
        <v>0</v>
      </c>
      <c r="C122" s="6">
        <f>'Demand Input'!D22</f>
        <v>0</v>
      </c>
      <c r="D122" s="4" t="e">
        <f t="shared" si="16"/>
        <v>#DIV/0!</v>
      </c>
      <c r="E122" s="4"/>
      <c r="F122" s="4"/>
      <c r="I122" s="4"/>
      <c r="L122" s="4"/>
      <c r="O122" s="4"/>
      <c r="R122" s="4"/>
      <c r="U122" s="4"/>
    </row>
    <row r="123" spans="1:61" x14ac:dyDescent="0.25">
      <c r="A123" s="1" t="s">
        <v>12</v>
      </c>
      <c r="B123" s="6">
        <f>'Demand Input'!H23</f>
        <v>0</v>
      </c>
      <c r="C123" s="6">
        <f>'Demand Input'!D23</f>
        <v>0</v>
      </c>
      <c r="D123" s="4" t="e">
        <f t="shared" si="16"/>
        <v>#DIV/0!</v>
      </c>
      <c r="E123" s="4"/>
      <c r="F123" s="4"/>
      <c r="I123" s="4"/>
      <c r="L123" s="4"/>
      <c r="O123" s="4"/>
      <c r="R123" s="4"/>
      <c r="U123" s="4"/>
    </row>
    <row r="124" spans="1:61" x14ac:dyDescent="0.25">
      <c r="A124" s="1" t="s">
        <v>13</v>
      </c>
      <c r="B124" s="6">
        <f>'Demand Input'!H24</f>
        <v>0</v>
      </c>
      <c r="C124" s="6">
        <f>'Demand Input'!D24</f>
        <v>0</v>
      </c>
      <c r="D124" s="4" t="e">
        <f t="shared" si="16"/>
        <v>#DIV/0!</v>
      </c>
      <c r="E124" s="4"/>
      <c r="F124" s="4"/>
      <c r="I124" s="4"/>
      <c r="L124" s="4"/>
      <c r="O124" s="4"/>
      <c r="R124" s="4"/>
      <c r="U124" s="4"/>
    </row>
  </sheetData>
  <mergeCells count="50">
    <mergeCell ref="AL36:AM36"/>
    <mergeCell ref="AJ31:AK31"/>
    <mergeCell ref="AJ36:AK36"/>
    <mergeCell ref="AL31:AM31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  <mergeCell ref="AR31:AS31"/>
    <mergeCell ref="AR36:AS36"/>
    <mergeCell ref="AP31:AQ31"/>
    <mergeCell ref="AP36:AQ36"/>
    <mergeCell ref="AN31:AO31"/>
    <mergeCell ref="AN36:AO36"/>
    <mergeCell ref="AH36:AI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D31:AE31"/>
    <mergeCell ref="AF31:AG31"/>
    <mergeCell ref="AF36:AG36"/>
    <mergeCell ref="BD31:BE31"/>
    <mergeCell ref="BD36:BE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D36:AE36"/>
    <mergeCell ref="AH31:AI31"/>
  </mergeCells>
  <pageMargins left="0.53" right="0.4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8"/>
  <sheetViews>
    <sheetView showGridLines="0" zoomScale="70" zoomScaleNormal="70" workbookViewId="0">
      <selection activeCell="AP1" sqref="AP1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9"/>
      <c r="B2" s="69"/>
      <c r="C2" s="69"/>
      <c r="D2" s="69"/>
      <c r="E2" s="69"/>
      <c r="F2" s="69"/>
      <c r="G2" s="69"/>
      <c r="H2" s="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9"/>
      <c r="B3" s="69"/>
      <c r="C3" s="69"/>
      <c r="D3" s="69"/>
      <c r="E3" s="69"/>
      <c r="F3" s="69"/>
      <c r="G3" s="69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9"/>
      <c r="B4" s="69"/>
      <c r="C4" s="69"/>
      <c r="D4" s="69"/>
      <c r="E4" s="69"/>
      <c r="F4" s="69"/>
      <c r="G4" s="69"/>
      <c r="H4" s="6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0" t="str">
        <f>C8</f>
        <v>Narragansett Bay Commission</v>
      </c>
      <c r="D5" s="70"/>
      <c r="E5" s="70"/>
      <c r="F5" s="70"/>
      <c r="G5" s="70"/>
      <c r="H5" s="7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0"/>
      <c r="D6" s="70"/>
      <c r="E6" s="70"/>
      <c r="F6" s="70"/>
      <c r="G6" s="70"/>
      <c r="H6" s="7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2" t="s">
        <v>49</v>
      </c>
      <c r="D8" s="72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2" t="s">
        <v>51</v>
      </c>
      <c r="D9" s="72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2" t="s">
        <v>46</v>
      </c>
      <c r="D10" s="72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7"/>
      <c r="C12" s="67"/>
      <c r="D12" s="67"/>
      <c r="E12" s="67"/>
      <c r="F12" s="67"/>
      <c r="G12" s="67"/>
      <c r="H12" s="67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1" t="s">
        <v>52</v>
      </c>
      <c r="C14" s="71"/>
      <c r="D14" s="71"/>
      <c r="E14" s="71"/>
      <c r="F14" s="71"/>
      <c r="G14" s="71"/>
      <c r="H14" s="7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5" t="s">
        <v>16</v>
      </c>
      <c r="C15" s="65"/>
      <c r="D15" s="65"/>
      <c r="E15" s="65"/>
      <c r="F15" s="65"/>
      <c r="G15" s="65"/>
      <c r="H15" s="6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3" t="s">
        <v>62</v>
      </c>
      <c r="C16" s="73"/>
      <c r="D16" s="73"/>
      <c r="E16" s="35"/>
      <c r="F16" s="73" t="s">
        <v>61</v>
      </c>
      <c r="G16" s="73"/>
      <c r="H16" s="73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59"/>
      <c r="E39" s="21"/>
      <c r="F39" s="59">
        <v>904247.35170603672</v>
      </c>
      <c r="G39" s="59">
        <v>552599.69820683391</v>
      </c>
      <c r="H39" s="59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59"/>
      <c r="E40" s="21"/>
      <c r="F40" s="59">
        <v>746791.48818897631</v>
      </c>
      <c r="G40" s="59">
        <v>436956.78427634295</v>
      </c>
      <c r="H40" s="59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41" t="s">
        <v>60</v>
      </c>
      <c r="B41" s="59">
        <f>F29</f>
        <v>574964.40682414698</v>
      </c>
      <c r="C41" s="59">
        <f>G29</f>
        <v>322657.16013609688</v>
      </c>
      <c r="D41" s="59"/>
      <c r="E41" s="21"/>
      <c r="F41" s="59">
        <v>670556.39370078733</v>
      </c>
      <c r="G41" s="59">
        <v>364164.01870651467</v>
      </c>
      <c r="H41" s="59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ht="16.149999999999999" customHeight="1" x14ac:dyDescent="0.25">
      <c r="A42" s="4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ht="2.25" customHeight="1" x14ac:dyDescent="0.25">
      <c r="A43" s="35"/>
      <c r="B43" s="66"/>
      <c r="C43" s="66"/>
      <c r="D43" s="66"/>
      <c r="E43" s="66"/>
      <c r="F43" s="66"/>
      <c r="G43" s="66"/>
      <c r="H43" s="66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ht="6.75" customHeight="1" x14ac:dyDescent="0.25">
      <c r="A44" s="3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ht="23.25" x14ac:dyDescent="0.35">
      <c r="A45" s="36"/>
      <c r="B45" s="71" t="str">
        <f>"Input Water Produced ("&amp;C10&amp;")"</f>
        <v>Input Water Produced (MG)</v>
      </c>
      <c r="C45" s="71"/>
      <c r="D45" s="71"/>
      <c r="E45" s="71"/>
      <c r="F45" s="71"/>
      <c r="G45" s="71"/>
      <c r="H45" s="7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36"/>
      <c r="B46" s="65" t="s">
        <v>21</v>
      </c>
      <c r="C46" s="65"/>
      <c r="D46" s="65"/>
      <c r="E46" s="65"/>
      <c r="F46" s="65"/>
      <c r="G46" s="65"/>
      <c r="H46" s="65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ht="23.25" x14ac:dyDescent="0.35">
      <c r="A47" s="36"/>
      <c r="B47" s="33"/>
      <c r="C47" s="37" t="s">
        <v>3</v>
      </c>
      <c r="D47" s="38" t="s">
        <v>18</v>
      </c>
      <c r="E47" s="39"/>
      <c r="F47" s="38" t="s">
        <v>17</v>
      </c>
      <c r="G47" s="40"/>
      <c r="H47" s="33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36"/>
      <c r="B48" s="33"/>
      <c r="C48" s="41" t="s">
        <v>8</v>
      </c>
      <c r="D48" s="19"/>
      <c r="E48" s="42"/>
      <c r="F48" s="19"/>
      <c r="G48" s="43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x14ac:dyDescent="0.25">
      <c r="A49" s="36"/>
      <c r="B49" s="33"/>
      <c r="C49" s="41" t="s">
        <v>9</v>
      </c>
      <c r="D49" s="19"/>
      <c r="E49" s="42"/>
      <c r="F49" s="19"/>
      <c r="G49" s="43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x14ac:dyDescent="0.25">
      <c r="A50" s="36"/>
      <c r="B50" s="33"/>
      <c r="C50" s="41" t="s">
        <v>10</v>
      </c>
      <c r="D50" s="19"/>
      <c r="E50" s="42"/>
      <c r="F50" s="19"/>
      <c r="G50" s="43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6"/>
      <c r="B51" s="33"/>
      <c r="C51" s="41" t="s">
        <v>2</v>
      </c>
      <c r="D51" s="19"/>
      <c r="E51" s="42"/>
      <c r="F51" s="19"/>
      <c r="G51" s="43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6"/>
      <c r="B52" s="33"/>
      <c r="C52" s="41" t="s">
        <v>11</v>
      </c>
      <c r="D52" s="19"/>
      <c r="E52" s="42"/>
      <c r="F52" s="19"/>
      <c r="G52" s="43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6"/>
      <c r="B53" s="33"/>
      <c r="C53" s="41" t="s">
        <v>12</v>
      </c>
      <c r="D53" s="19"/>
      <c r="E53" s="42"/>
      <c r="F53" s="19"/>
      <c r="G53" s="43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6"/>
      <c r="B54" s="33"/>
      <c r="C54" s="41" t="s">
        <v>13</v>
      </c>
      <c r="D54" s="19"/>
      <c r="E54" s="42"/>
      <c r="F54" s="19"/>
      <c r="G54" s="43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6"/>
      <c r="B55" s="33"/>
      <c r="C55" s="33"/>
      <c r="D55" s="28"/>
      <c r="E55" s="28"/>
      <c r="F55" s="28"/>
      <c r="G55" s="28"/>
      <c r="H55" s="28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6"/>
      <c r="B56" s="33"/>
      <c r="C56" s="33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3"/>
      <c r="B57" s="33"/>
      <c r="C57" s="33"/>
      <c r="D57" s="28"/>
      <c r="E57" s="28"/>
      <c r="F57" s="28"/>
      <c r="G57" s="28"/>
      <c r="H57" s="28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3"/>
      <c r="B58" s="33"/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8" customFormat="1" x14ac:dyDescent="0.25">
      <c r="A78" s="33"/>
      <c r="B78" s="33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</sheetData>
  <mergeCells count="13">
    <mergeCell ref="B46:H46"/>
    <mergeCell ref="B43:H43"/>
    <mergeCell ref="B12:H12"/>
    <mergeCell ref="A1:H4"/>
    <mergeCell ref="C5:H6"/>
    <mergeCell ref="B45:H45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P148"/>
  <sheetViews>
    <sheetView view="pageBreakPreview" zoomScaleNormal="100" zoomScaleSheetLayoutView="100" workbookViewId="0">
      <selection activeCell="AP1" sqref="AP1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44592</v>
      </c>
      <c r="D8" s="8"/>
      <c r="E8" s="26">
        <v>6140473.5899999999</v>
      </c>
      <c r="F8" s="8"/>
      <c r="G8" s="26">
        <v>1466079.34</v>
      </c>
      <c r="H8" s="50"/>
      <c r="I8" s="49">
        <v>920658.99</v>
      </c>
      <c r="J8" s="8"/>
      <c r="K8" s="26">
        <v>583586.6</v>
      </c>
      <c r="L8" s="8"/>
      <c r="M8" s="26">
        <v>4274429.57</v>
      </c>
      <c r="N8" s="8"/>
      <c r="O8" s="26">
        <f>SUM(E8,G8,I8,K8,M8)</f>
        <v>13385228.09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44531</v>
      </c>
      <c r="D11" s="8"/>
      <c r="E11" s="26">
        <v>6805237.8600000003</v>
      </c>
      <c r="F11" s="8"/>
      <c r="G11" s="26">
        <v>1741310.9</v>
      </c>
      <c r="H11" s="50"/>
      <c r="I11" s="49">
        <v>878398.5</v>
      </c>
      <c r="J11" s="8"/>
      <c r="K11" s="26">
        <v>600956.11</v>
      </c>
      <c r="L11" s="8"/>
      <c r="M11" s="26">
        <v>4279128.4400000004</v>
      </c>
      <c r="N11" s="8"/>
      <c r="O11" s="26">
        <f>SUM(E11,G11,I11,K11,M11)</f>
        <v>14305031.809999999</v>
      </c>
      <c r="P11" s="8"/>
    </row>
    <row r="12" spans="1:21" x14ac:dyDescent="0.25">
      <c r="A12" s="8"/>
      <c r="B12" s="8"/>
      <c r="C12" s="27" t="s">
        <v>28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44501</v>
      </c>
      <c r="D14" s="8"/>
      <c r="E14" s="26">
        <v>7457076.2000000002</v>
      </c>
      <c r="F14" s="8"/>
      <c r="G14" s="26">
        <v>1586912.57</v>
      </c>
      <c r="H14" s="50"/>
      <c r="I14" s="49">
        <v>869963.1</v>
      </c>
      <c r="J14" s="8"/>
      <c r="K14" s="26">
        <v>564619.98</v>
      </c>
      <c r="L14" s="8"/>
      <c r="M14" s="26">
        <v>4291716.7</v>
      </c>
      <c r="N14" s="8"/>
      <c r="O14" s="26">
        <f>SUM(E14,G14,I14,K14,M14)</f>
        <v>14770288.550000001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44470</v>
      </c>
      <c r="D17" s="8"/>
      <c r="E17" s="26">
        <v>7541282.7199999997</v>
      </c>
      <c r="F17" s="8"/>
      <c r="G17" s="26">
        <v>1493609.77</v>
      </c>
      <c r="H17" s="50"/>
      <c r="I17" s="49">
        <v>798533.49</v>
      </c>
      <c r="J17" s="8"/>
      <c r="K17" s="26">
        <v>621086.19999999995</v>
      </c>
      <c r="L17" s="8"/>
      <c r="M17" s="26">
        <v>4190498.37</v>
      </c>
      <c r="N17" s="8"/>
      <c r="O17" s="26">
        <f>SUM(E17,G17,I17,K17,M17)</f>
        <v>14645010.550000001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44440</v>
      </c>
      <c r="D20" s="8"/>
      <c r="E20" s="26">
        <v>6943451.2699999996</v>
      </c>
      <c r="F20" s="8"/>
      <c r="G20" s="26">
        <v>1662683.01</v>
      </c>
      <c r="H20" s="50"/>
      <c r="I20" s="49">
        <v>1139555.81</v>
      </c>
      <c r="J20" s="8"/>
      <c r="K20" s="26">
        <v>518672.04</v>
      </c>
      <c r="L20" s="8"/>
      <c r="M20" s="26">
        <v>4234798.76</v>
      </c>
      <c r="N20" s="8"/>
      <c r="O20" s="26">
        <f>SUM(E20,G20,I20,K20,M20)</f>
        <v>14499160.889999999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44409</v>
      </c>
      <c r="D23" s="8"/>
      <c r="E23" s="26">
        <v>6123333.6600000001</v>
      </c>
      <c r="F23" s="8"/>
      <c r="G23" s="26">
        <v>1861245.28</v>
      </c>
      <c r="H23" s="50"/>
      <c r="I23" s="49">
        <v>767810.22</v>
      </c>
      <c r="J23" s="8"/>
      <c r="K23" s="26">
        <v>549952.41</v>
      </c>
      <c r="L23" s="8"/>
      <c r="M23" s="26">
        <v>4257383.18</v>
      </c>
      <c r="N23" s="8"/>
      <c r="O23" s="26">
        <f>SUM(E23,G23,I23,K23,M23)</f>
        <v>13559724.75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44378</v>
      </c>
      <c r="D26" s="8"/>
      <c r="E26" s="26">
        <v>7174245.1500000004</v>
      </c>
      <c r="F26" s="8"/>
      <c r="G26" s="26">
        <v>1279789.17</v>
      </c>
      <c r="H26" s="50"/>
      <c r="I26" s="49">
        <v>744124.07</v>
      </c>
      <c r="J26" s="8"/>
      <c r="K26" s="26">
        <v>587555.57999999996</v>
      </c>
      <c r="L26" s="8"/>
      <c r="M26" s="26">
        <v>4210269.26</v>
      </c>
      <c r="N26" s="8"/>
      <c r="O26" s="26">
        <f>SUM(E26,G26,I26,K26,M26)</f>
        <v>13995983.23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44348</v>
      </c>
      <c r="D29" s="8"/>
      <c r="E29" s="26">
        <v>5681848.2000000002</v>
      </c>
      <c r="F29" s="8"/>
      <c r="G29" s="26">
        <v>1346318.78</v>
      </c>
      <c r="H29" s="50"/>
      <c r="I29" s="49">
        <v>802276.19</v>
      </c>
      <c r="J29" s="8"/>
      <c r="K29" s="26">
        <v>561283.43999999994</v>
      </c>
      <c r="L29" s="8"/>
      <c r="M29" s="26">
        <v>4225375</v>
      </c>
      <c r="N29" s="8"/>
      <c r="O29" s="26">
        <f>SUM(E29,G29,I29,K29,M29)</f>
        <v>12617101.609999999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44317</v>
      </c>
      <c r="D32" s="8"/>
      <c r="E32" s="26">
        <v>5991854.4499999993</v>
      </c>
      <c r="F32" s="8"/>
      <c r="G32" s="26">
        <v>1399216.13</v>
      </c>
      <c r="H32" s="50"/>
      <c r="I32" s="49">
        <v>801947.92</v>
      </c>
      <c r="J32" s="8"/>
      <c r="K32" s="26">
        <v>643621.52</v>
      </c>
      <c r="L32" s="8"/>
      <c r="M32" s="26">
        <v>3922712.98</v>
      </c>
      <c r="N32" s="8"/>
      <c r="O32" s="26">
        <f>SUM(E32,G32,I32,K32,M32)</f>
        <v>12759353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44287</v>
      </c>
      <c r="D35" s="8"/>
      <c r="E35" s="26">
        <v>5466347.4199999999</v>
      </c>
      <c r="F35" s="8"/>
      <c r="G35" s="26">
        <v>1287629.42</v>
      </c>
      <c r="H35" s="50"/>
      <c r="I35" s="49">
        <v>883522.09</v>
      </c>
      <c r="J35" s="8"/>
      <c r="K35" s="26">
        <v>557360.07999999996</v>
      </c>
      <c r="L35" s="8"/>
      <c r="M35" s="26">
        <v>3874364.35</v>
      </c>
      <c r="N35" s="8"/>
      <c r="O35" s="26">
        <f>SUM(E35,G35,I35,K35,M35)</f>
        <v>12069223.359999999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44256</v>
      </c>
      <c r="D38" s="8"/>
      <c r="E38" s="26">
        <v>5222333.49</v>
      </c>
      <c r="F38" s="8"/>
      <c r="G38" s="26">
        <v>1505379.9</v>
      </c>
      <c r="H38" s="50"/>
      <c r="I38" s="49">
        <v>795996.13</v>
      </c>
      <c r="J38" s="8"/>
      <c r="K38" s="26">
        <v>598187.38</v>
      </c>
      <c r="L38" s="8"/>
      <c r="M38" s="26">
        <v>3910555.3200000003</v>
      </c>
      <c r="N38" s="8"/>
      <c r="O38" s="26">
        <f>SUM(E38,G38,I38,K38,M38)</f>
        <v>12032452.220000001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44228</v>
      </c>
      <c r="D41" s="8"/>
      <c r="E41" s="26">
        <v>6389256.4299999997</v>
      </c>
      <c r="F41" s="8"/>
      <c r="G41" s="26">
        <v>1523452.14</v>
      </c>
      <c r="H41" s="50"/>
      <c r="I41" s="49">
        <v>922568.87</v>
      </c>
      <c r="J41" s="8"/>
      <c r="K41" s="26">
        <v>660900.6</v>
      </c>
      <c r="L41" s="8"/>
      <c r="M41" s="26">
        <v>3979640.65</v>
      </c>
      <c r="N41" s="8"/>
      <c r="O41" s="26">
        <f>SUM(E41,G41,I41,K41,M41)</f>
        <v>13475818.689999999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44197</v>
      </c>
      <c r="D44" s="8"/>
      <c r="E44" s="26">
        <v>6402607.6200000001</v>
      </c>
      <c r="F44" s="8"/>
      <c r="G44" s="26">
        <v>1605667.5</v>
      </c>
      <c r="H44" s="50"/>
      <c r="I44" s="49">
        <v>943966.95</v>
      </c>
      <c r="J44" s="8"/>
      <c r="K44" s="26">
        <v>672367.65</v>
      </c>
      <c r="L44" s="8"/>
      <c r="M44" s="26">
        <v>3916487.77</v>
      </c>
      <c r="N44" s="8"/>
      <c r="O44" s="26">
        <f>SUM(E44,G44,I44,K44,M44)</f>
        <v>13541097.49</v>
      </c>
      <c r="P44" s="8"/>
    </row>
    <row r="45" spans="1:16" x14ac:dyDescent="0.25">
      <c r="A45" s="8"/>
      <c r="B45" s="8"/>
      <c r="C45" s="27" t="s">
        <v>54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44166</v>
      </c>
      <c r="D47" s="8"/>
      <c r="E47" s="26">
        <v>6546503.9700000007</v>
      </c>
      <c r="F47" s="8"/>
      <c r="G47" s="26">
        <v>1719164.47</v>
      </c>
      <c r="H47" s="50"/>
      <c r="I47" s="49">
        <v>836161.19</v>
      </c>
      <c r="J47" s="8"/>
      <c r="K47" s="26">
        <v>671650.96</v>
      </c>
      <c r="L47" s="8"/>
      <c r="M47" s="26">
        <v>4090886.0700000003</v>
      </c>
      <c r="N47" s="8"/>
      <c r="O47" s="26">
        <f>SUM(E47,G47,I47,K47,M47)</f>
        <v>13864366.66</v>
      </c>
      <c r="P47" s="8"/>
    </row>
    <row r="48" spans="1:16" ht="30" x14ac:dyDescent="0.25">
      <c r="A48" s="8"/>
      <c r="B48" s="8"/>
      <c r="C48" s="27" t="s">
        <v>35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5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44136</v>
      </c>
      <c r="D50" s="8"/>
      <c r="E50" s="26">
        <v>6365814.7799999993</v>
      </c>
      <c r="F50" s="8"/>
      <c r="G50" s="26">
        <v>1762674.79</v>
      </c>
      <c r="H50" s="50"/>
      <c r="I50" s="49">
        <v>895862.48</v>
      </c>
      <c r="J50" s="8"/>
      <c r="K50" s="26">
        <v>833628.08</v>
      </c>
      <c r="L50" s="8"/>
      <c r="M50" s="26">
        <v>3711523.6100000003</v>
      </c>
      <c r="N50" s="8"/>
      <c r="O50" s="26">
        <f>SUM(E50,G50,I50,K50,M50)</f>
        <v>13569503.739999998</v>
      </c>
      <c r="P50" s="8"/>
    </row>
    <row r="51" spans="1:16" ht="30" x14ac:dyDescent="0.25">
      <c r="A51" s="8"/>
      <c r="B51" s="8"/>
      <c r="C51" s="27" t="s">
        <v>35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5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44105</v>
      </c>
      <c r="D53" s="8"/>
      <c r="E53" s="26">
        <v>6467360.46</v>
      </c>
      <c r="F53" s="8"/>
      <c r="G53" s="26">
        <v>1592758.31</v>
      </c>
      <c r="H53" s="50"/>
      <c r="I53" s="49">
        <v>1136806.56</v>
      </c>
      <c r="J53" s="8"/>
      <c r="K53" s="26">
        <v>705071.68</v>
      </c>
      <c r="L53" s="8"/>
      <c r="M53" s="26">
        <v>3587464.2</v>
      </c>
      <c r="N53" s="8"/>
      <c r="O53" s="26">
        <f>SUM(E53,G53,I53,K53,M53)</f>
        <v>13489461.210000001</v>
      </c>
      <c r="P53" s="8"/>
    </row>
    <row r="54" spans="1:16" ht="30" x14ac:dyDescent="0.25">
      <c r="A54" s="8"/>
      <c r="B54" s="8"/>
      <c r="C54" s="27" t="s">
        <v>35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5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6">
        <v>44075</v>
      </c>
      <c r="D56" s="8"/>
      <c r="E56" s="26">
        <v>7064917.0800000001</v>
      </c>
      <c r="F56" s="8"/>
      <c r="G56" s="26">
        <v>2061433.98</v>
      </c>
      <c r="H56" s="50"/>
      <c r="I56" s="49">
        <v>1138006.3899999999</v>
      </c>
      <c r="J56" s="8"/>
      <c r="K56" s="26">
        <v>708443.88</v>
      </c>
      <c r="L56" s="8"/>
      <c r="M56" s="26">
        <v>3952463.65</v>
      </c>
      <c r="N56" s="8"/>
      <c r="O56" s="26">
        <f>SUM(E56,G56,I56,K56,M56)</f>
        <v>14925264.980000002</v>
      </c>
      <c r="P56" s="8"/>
    </row>
    <row r="57" spans="1:16" ht="30" x14ac:dyDescent="0.25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25">
      <c r="A58" s="8"/>
      <c r="B58" s="8"/>
      <c r="C58" s="5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idden="1" x14ac:dyDescent="0.25">
      <c r="A59" s="8"/>
      <c r="B59" s="8"/>
      <c r="C59" s="56">
        <v>44044</v>
      </c>
      <c r="D59" s="8"/>
      <c r="E59" s="26">
        <v>8435860.2300000004</v>
      </c>
      <c r="F59" s="8"/>
      <c r="G59" s="26">
        <v>1943749.78</v>
      </c>
      <c r="H59" s="50"/>
      <c r="I59" s="49">
        <v>980400.35</v>
      </c>
      <c r="J59" s="8"/>
      <c r="K59" s="26">
        <v>742524.61</v>
      </c>
      <c r="L59" s="8"/>
      <c r="M59" s="26">
        <v>4024364.96</v>
      </c>
      <c r="N59" s="8"/>
      <c r="O59" s="26">
        <f>SUM(E59,G59,I59,K59,M59)</f>
        <v>16126899.93</v>
      </c>
      <c r="P59" s="8"/>
    </row>
    <row r="60" spans="1:16" ht="30" hidden="1" x14ac:dyDescent="0.25">
      <c r="A60" s="8"/>
      <c r="B60" s="8"/>
      <c r="C60" s="27" t="s">
        <v>35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hidden="1" x14ac:dyDescent="0.25">
      <c r="A61" s="8"/>
      <c r="B61" s="8"/>
      <c r="C61" s="5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idden="1" x14ac:dyDescent="0.25">
      <c r="A62" s="8"/>
      <c r="B62" s="8"/>
      <c r="C62" s="56">
        <v>44013</v>
      </c>
      <c r="D62" s="8"/>
      <c r="E62" s="26">
        <v>7665645.75</v>
      </c>
      <c r="F62" s="8"/>
      <c r="G62" s="26">
        <v>1662701.27</v>
      </c>
      <c r="H62" s="50"/>
      <c r="I62" s="49">
        <v>1040509.2</v>
      </c>
      <c r="J62" s="8"/>
      <c r="K62" s="26">
        <v>708660.8</v>
      </c>
      <c r="L62" s="8"/>
      <c r="M62" s="26">
        <v>4082278.35</v>
      </c>
      <c r="N62" s="8"/>
      <c r="O62" s="26">
        <f>SUM(E62,G62,I62,K62,M62)</f>
        <v>15159795.369999999</v>
      </c>
      <c r="P62" s="8"/>
    </row>
    <row r="63" spans="1:16" ht="30" hidden="1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hidden="1" x14ac:dyDescent="0.25">
      <c r="A64" s="8"/>
      <c r="B64" s="8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idden="1" x14ac:dyDescent="0.25">
      <c r="A65" s="8"/>
      <c r="B65" s="8"/>
      <c r="C65" s="56">
        <v>43983</v>
      </c>
      <c r="D65" s="8"/>
      <c r="E65" s="26">
        <v>6175284.2000000002</v>
      </c>
      <c r="F65" s="8"/>
      <c r="G65" s="26">
        <v>1623296.51</v>
      </c>
      <c r="H65" s="50"/>
      <c r="I65" s="49">
        <v>1015588.13</v>
      </c>
      <c r="J65" s="8"/>
      <c r="K65" s="26">
        <v>790468.27</v>
      </c>
      <c r="L65" s="8"/>
      <c r="M65" s="26">
        <v>4068147.55</v>
      </c>
      <c r="N65" s="8"/>
      <c r="O65" s="26">
        <f>SUM(E65,G65,I65,K65,M65)</f>
        <v>13672784.66</v>
      </c>
      <c r="P65" s="8"/>
    </row>
    <row r="66" spans="1:16" ht="30" hidden="1" x14ac:dyDescent="0.25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hidden="1" x14ac:dyDescent="0.25">
      <c r="A67" s="8"/>
      <c r="B67" s="8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idden="1" x14ac:dyDescent="0.25">
      <c r="A68" s="8"/>
      <c r="B68" s="8"/>
      <c r="C68" s="56">
        <v>43952</v>
      </c>
      <c r="D68" s="8"/>
      <c r="E68" s="26">
        <v>6897025.629999999</v>
      </c>
      <c r="F68" s="8"/>
      <c r="G68" s="26">
        <v>1739861.0900000003</v>
      </c>
      <c r="H68" s="50"/>
      <c r="I68" s="49">
        <v>1132124.7300000002</v>
      </c>
      <c r="J68" s="8"/>
      <c r="K68" s="26">
        <v>887546.29</v>
      </c>
      <c r="L68" s="8"/>
      <c r="M68" s="26">
        <v>4148160.1600000006</v>
      </c>
      <c r="N68" s="8"/>
      <c r="O68" s="26">
        <f>SUM(E68,G68,I68,K68,M68)</f>
        <v>14804717.899999999</v>
      </c>
      <c r="P68" s="8"/>
    </row>
    <row r="69" spans="1:16" ht="30" hidden="1" x14ac:dyDescent="0.25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hidden="1" x14ac:dyDescent="0.25">
      <c r="A70" s="8"/>
      <c r="B70" s="8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idden="1" x14ac:dyDescent="0.25">
      <c r="A71" s="8"/>
      <c r="B71" s="8"/>
      <c r="C71" s="56">
        <v>43922</v>
      </c>
      <c r="D71" s="8"/>
      <c r="E71" s="26">
        <v>5970393.1200000001</v>
      </c>
      <c r="F71" s="8"/>
      <c r="G71" s="26">
        <v>1889037.3</v>
      </c>
      <c r="H71" s="50"/>
      <c r="I71" s="49">
        <v>1221441.01</v>
      </c>
      <c r="J71" s="8"/>
      <c r="K71" s="26">
        <v>853526.74</v>
      </c>
      <c r="L71" s="8"/>
      <c r="M71" s="26">
        <v>3862868.96</v>
      </c>
      <c r="N71" s="8"/>
      <c r="O71" s="26">
        <f>SUM(E71,G71,I71,K71,M71)</f>
        <v>13797267.129999999</v>
      </c>
      <c r="P71" s="8"/>
    </row>
    <row r="72" spans="1:16" ht="30" hidden="1" x14ac:dyDescent="0.25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hidden="1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idden="1" x14ac:dyDescent="0.25">
      <c r="A74" s="8"/>
      <c r="B74" s="8"/>
      <c r="C74" s="56">
        <v>43891</v>
      </c>
      <c r="D74" s="8"/>
      <c r="E74" s="26">
        <v>5930873.8700000001</v>
      </c>
      <c r="F74" s="8"/>
      <c r="G74" s="26">
        <v>1802334.49</v>
      </c>
      <c r="H74" s="50"/>
      <c r="I74" s="49">
        <v>1180118.4699999997</v>
      </c>
      <c r="J74" s="8"/>
      <c r="K74" s="26">
        <v>851178.46</v>
      </c>
      <c r="L74" s="8"/>
      <c r="M74" s="26">
        <v>3615841.97</v>
      </c>
      <c r="N74" s="8"/>
      <c r="O74" s="26">
        <f>SUM(E74,G74,I74,K74,M74)</f>
        <v>13380347.26</v>
      </c>
      <c r="P74" s="8"/>
    </row>
    <row r="75" spans="1:16" ht="30" hidden="1" x14ac:dyDescent="0.25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hidden="1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idden="1" x14ac:dyDescent="0.25">
      <c r="A77" s="8"/>
      <c r="B77" s="8"/>
      <c r="C77" s="56">
        <v>43862</v>
      </c>
      <c r="D77" s="8"/>
      <c r="E77" s="26">
        <v>6567589.1600000011</v>
      </c>
      <c r="F77" s="8"/>
      <c r="G77" s="26">
        <v>1807432.9</v>
      </c>
      <c r="H77" s="50"/>
      <c r="I77" s="26">
        <v>1112477.8400000001</v>
      </c>
      <c r="J77" s="8"/>
      <c r="K77" s="26">
        <v>702758.65</v>
      </c>
      <c r="L77" s="8"/>
      <c r="M77" s="26">
        <v>3074748.29</v>
      </c>
      <c r="N77" s="8"/>
      <c r="O77" s="26">
        <f>SUM(E77,G77,I77,K77,M77)</f>
        <v>13265006.84</v>
      </c>
      <c r="P77" s="8"/>
    </row>
    <row r="78" spans="1:16" ht="30" hidden="1" x14ac:dyDescent="0.25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hidden="1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idden="1" x14ac:dyDescent="0.25">
      <c r="A80" s="8"/>
      <c r="B80" s="8"/>
      <c r="C80" s="56">
        <v>43831</v>
      </c>
      <c r="D80" s="8"/>
      <c r="E80" s="26">
        <v>6559978.5300000003</v>
      </c>
      <c r="F80" s="8"/>
      <c r="G80" s="26">
        <v>2038283.14</v>
      </c>
      <c r="H80" s="50"/>
      <c r="I80" s="26">
        <v>1011688.86</v>
      </c>
      <c r="J80" s="8"/>
      <c r="K80" s="26">
        <v>828855.89</v>
      </c>
      <c r="L80" s="8"/>
      <c r="M80" s="26">
        <v>2995819.33</v>
      </c>
      <c r="N80" s="8"/>
      <c r="O80" s="26">
        <f>SUM(E80,G80,I80,K80,M80)</f>
        <v>13434625.75</v>
      </c>
      <c r="P80" s="8"/>
    </row>
    <row r="81" spans="1:16" ht="30" hidden="1" x14ac:dyDescent="0.25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hidden="1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43800</v>
      </c>
      <c r="D83" s="8"/>
      <c r="E83" s="26">
        <v>8017158.2799999993</v>
      </c>
      <c r="F83" s="8"/>
      <c r="G83" s="26">
        <v>1814718.86</v>
      </c>
      <c r="H83" s="50"/>
      <c r="I83" s="26">
        <v>1135110.98</v>
      </c>
      <c r="J83" s="8"/>
      <c r="K83" s="26">
        <v>862990.83</v>
      </c>
      <c r="L83" s="8"/>
      <c r="M83" s="26">
        <v>2703518.53</v>
      </c>
      <c r="N83" s="8"/>
      <c r="O83" s="26">
        <f>SUM(E83,G83,I83,K83,M83)</f>
        <v>14533497.479999999</v>
      </c>
      <c r="P83" s="8"/>
    </row>
    <row r="84" spans="1:16" ht="30" hidden="1" x14ac:dyDescent="0.25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43770</v>
      </c>
      <c r="D86" s="8"/>
      <c r="E86" s="26">
        <v>6277113.6999999993</v>
      </c>
      <c r="F86" s="8"/>
      <c r="G86" s="26">
        <v>2179883</v>
      </c>
      <c r="H86" s="50"/>
      <c r="I86" s="26">
        <v>1224497.42</v>
      </c>
      <c r="J86" s="8"/>
      <c r="K86" s="26">
        <v>1174209.6599999999</v>
      </c>
      <c r="L86" s="8"/>
      <c r="M86" s="26">
        <v>2052260.8599999999</v>
      </c>
      <c r="N86" s="8"/>
      <c r="O86" s="26">
        <f>SUM(E86,G86,I86,K86,M86)</f>
        <v>12907964.639999999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43739</v>
      </c>
      <c r="D89" s="8"/>
      <c r="E89" s="26">
        <v>7581475.6299999999</v>
      </c>
      <c r="F89" s="8"/>
      <c r="G89" s="26">
        <v>2325737.2797080982</v>
      </c>
      <c r="H89" s="50"/>
      <c r="I89" s="26">
        <v>1659958.9402919021</v>
      </c>
      <c r="J89" s="8"/>
      <c r="K89" s="26">
        <v>162136.76999999999</v>
      </c>
      <c r="L89" s="8"/>
      <c r="M89" s="26">
        <v>2507083.08</v>
      </c>
      <c r="N89" s="8"/>
      <c r="O89" s="26">
        <f>SUM(E89,G89,I89,K89,M89)</f>
        <v>14236391.699999999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43709</v>
      </c>
      <c r="D92" s="8"/>
      <c r="E92" s="26">
        <v>8531861.2899999991</v>
      </c>
      <c r="F92" s="8"/>
      <c r="G92" s="26">
        <v>3176268.65</v>
      </c>
      <c r="H92" s="50"/>
      <c r="I92" s="26">
        <v>301923.20000000001</v>
      </c>
      <c r="J92" s="8"/>
      <c r="K92" s="26">
        <v>809238.09</v>
      </c>
      <c r="L92" s="8"/>
      <c r="M92" s="26">
        <v>2702101.93</v>
      </c>
      <c r="N92" s="8"/>
      <c r="O92" s="26">
        <f>SUM(E92,G92,I92,K92,M92)</f>
        <v>15521393.159999998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43678</v>
      </c>
      <c r="D95" s="8"/>
      <c r="E95" s="26">
        <v>9996441.9800000004</v>
      </c>
      <c r="F95" s="8"/>
      <c r="G95" s="26">
        <v>850545.35</v>
      </c>
      <c r="H95" s="50"/>
      <c r="I95" s="26">
        <v>1233883.51</v>
      </c>
      <c r="J95" s="8"/>
      <c r="K95" s="26">
        <v>705594.76</v>
      </c>
      <c r="L95" s="8"/>
      <c r="M95" s="26">
        <v>2812465.53</v>
      </c>
      <c r="N95" s="8"/>
      <c r="O95" s="26">
        <f>SUM(E95,G95,I95,K95,M95)</f>
        <v>15598931.129999999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19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9" hidden="1" x14ac:dyDescent="0.25">
      <c r="A98" s="8"/>
      <c r="B98" s="8"/>
      <c r="C98" s="56">
        <v>43647</v>
      </c>
      <c r="D98" s="8"/>
      <c r="E98" s="26">
        <v>6506339.0999999996</v>
      </c>
      <c r="F98" s="8"/>
      <c r="G98" s="26">
        <v>2402239.12</v>
      </c>
      <c r="H98" s="50"/>
      <c r="I98" s="26">
        <v>1073351.49</v>
      </c>
      <c r="J98" s="8"/>
      <c r="K98" s="26">
        <v>654553.79</v>
      </c>
      <c r="L98" s="8"/>
      <c r="M98" s="26">
        <v>3151886.06</v>
      </c>
      <c r="N98" s="8"/>
      <c r="O98" s="26">
        <f>SUM(E98,G98,I98,K98,M98)</f>
        <v>13788369.560000001</v>
      </c>
      <c r="P98" s="8"/>
    </row>
    <row r="99" spans="1:19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19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9" hidden="1" x14ac:dyDescent="0.25">
      <c r="A101" s="8"/>
      <c r="B101" s="8"/>
      <c r="C101" s="56">
        <v>43617</v>
      </c>
      <c r="D101" s="8"/>
      <c r="E101" s="26">
        <v>6403178.6399999997</v>
      </c>
      <c r="F101" s="8"/>
      <c r="G101" s="26">
        <v>2651343.4190408052</v>
      </c>
      <c r="H101" s="50"/>
      <c r="I101" s="26">
        <f>4485537.5-G101</f>
        <v>1834194.0809591948</v>
      </c>
      <c r="J101" s="8"/>
      <c r="K101" s="26">
        <v>916346.91</v>
      </c>
      <c r="L101" s="8"/>
      <c r="M101" s="26">
        <v>5639518.5199999996</v>
      </c>
      <c r="N101" s="8"/>
      <c r="O101" s="26">
        <f>SUM(E101,G101,I101,K101,M101)</f>
        <v>17444581.57</v>
      </c>
      <c r="P101" s="8"/>
    </row>
    <row r="102" spans="1:19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19" hidden="1" x14ac:dyDescent="0.25">
      <c r="A103" s="8"/>
      <c r="B103" s="8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9" hidden="1" x14ac:dyDescent="0.25">
      <c r="A104" s="8"/>
      <c r="B104" s="8"/>
      <c r="C104" s="56">
        <v>43586</v>
      </c>
      <c r="D104" s="8"/>
      <c r="E104" s="26">
        <v>6319654.7800000003</v>
      </c>
      <c r="F104" s="8"/>
      <c r="G104" s="26">
        <v>1710054.1529793008</v>
      </c>
      <c r="H104" s="50"/>
      <c r="I104" s="49">
        <v>1183012.0470206994</v>
      </c>
      <c r="J104" s="8"/>
      <c r="K104" s="26">
        <v>884306.99</v>
      </c>
      <c r="L104" s="8"/>
      <c r="M104" s="26">
        <v>4419247</v>
      </c>
      <c r="N104" s="8"/>
      <c r="O104" s="26">
        <f>SUM(E104,G104,I104,K104,M104)</f>
        <v>14516274.970000001</v>
      </c>
      <c r="P104" s="8"/>
      <c r="S104" s="53"/>
    </row>
    <row r="105" spans="1:19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19" hidden="1" x14ac:dyDescent="0.25">
      <c r="A106" s="8"/>
      <c r="B106" s="8"/>
      <c r="C106" s="27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8"/>
    </row>
    <row r="107" spans="1:19" hidden="1" x14ac:dyDescent="0.25">
      <c r="A107" s="8"/>
      <c r="B107" s="8"/>
      <c r="C107" s="56">
        <v>43556</v>
      </c>
      <c r="D107" s="8"/>
      <c r="E107" s="26">
        <v>5530924.5800000001</v>
      </c>
      <c r="F107" s="8"/>
      <c r="G107" s="26">
        <v>2346444.29</v>
      </c>
      <c r="H107" s="50"/>
      <c r="I107" s="49">
        <v>1344857.05</v>
      </c>
      <c r="J107" s="8"/>
      <c r="K107" s="26">
        <v>942303.25</v>
      </c>
      <c r="L107" s="8"/>
      <c r="M107" s="26">
        <f>5049676.18+3701</f>
        <v>5053377.18</v>
      </c>
      <c r="N107" s="8"/>
      <c r="O107" s="26">
        <f>SUM(E107,G107,I107,K107,M107)</f>
        <v>15217906.35</v>
      </c>
      <c r="P107" s="8"/>
      <c r="S107" s="53"/>
    </row>
    <row r="108" spans="1:19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8"/>
    </row>
    <row r="109" spans="1:19" hidden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9" hidden="1" x14ac:dyDescent="0.25">
      <c r="A110" s="8"/>
      <c r="B110" s="8"/>
      <c r="C110" s="56">
        <v>43525</v>
      </c>
      <c r="D110" s="8"/>
      <c r="E110" s="26">
        <v>6403178.6399999997</v>
      </c>
      <c r="F110" s="8"/>
      <c r="G110" s="26">
        <v>3135195.85</v>
      </c>
      <c r="H110" s="50"/>
      <c r="I110" s="49">
        <v>1350341.65</v>
      </c>
      <c r="J110" s="8"/>
      <c r="K110" s="26">
        <v>916346.91</v>
      </c>
      <c r="L110" s="8"/>
      <c r="M110" s="26">
        <f>5516938.5+122580.02</f>
        <v>5639518.5199999996</v>
      </c>
      <c r="N110" s="8"/>
      <c r="O110" s="26">
        <f>SUM(E110,G110,I110,K110,M110)</f>
        <v>17444581.57</v>
      </c>
      <c r="P110" s="8"/>
      <c r="S110" s="53"/>
    </row>
    <row r="111" spans="1:19" ht="30" hidden="1" x14ac:dyDescent="0.25">
      <c r="A111" s="8"/>
      <c r="B111" s="8"/>
      <c r="C111" s="27" t="s">
        <v>36</v>
      </c>
      <c r="D111" s="25"/>
      <c r="E111" s="25" t="s">
        <v>29</v>
      </c>
      <c r="F111" s="25"/>
      <c r="G111" s="25" t="s">
        <v>30</v>
      </c>
      <c r="H111" s="25"/>
      <c r="I111" s="25" t="s">
        <v>47</v>
      </c>
      <c r="J111" s="25"/>
      <c r="K111" s="25" t="s">
        <v>31</v>
      </c>
      <c r="L111" s="25"/>
      <c r="M111" s="25" t="s">
        <v>32</v>
      </c>
      <c r="N111" s="25"/>
      <c r="O111" s="25" t="s">
        <v>33</v>
      </c>
      <c r="P111" s="25"/>
    </row>
    <row r="112" spans="1:19" x14ac:dyDescent="0.25">
      <c r="A112" s="8"/>
      <c r="B112" s="8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21" x14ac:dyDescent="0.25">
      <c r="A113" s="8"/>
      <c r="B113" s="8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21" ht="18.75" x14ac:dyDescent="0.3">
      <c r="A114" s="33"/>
      <c r="B114" s="46" t="s">
        <v>37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x14ac:dyDescent="0.25">
      <c r="A115" s="33"/>
      <c r="B115" s="33"/>
      <c r="C115" s="52" t="s">
        <v>53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x14ac:dyDescent="0.25">
      <c r="A116" s="33"/>
      <c r="B116" s="33"/>
      <c r="C116" s="33" t="s">
        <v>38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51"/>
      <c r="N116" s="33"/>
      <c r="O116" s="33"/>
      <c r="P116" s="33"/>
      <c r="Q116" s="33"/>
      <c r="R116" s="33"/>
      <c r="S116" s="33"/>
      <c r="T116" s="33"/>
      <c r="U116" s="33"/>
    </row>
    <row r="117" spans="1:21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x14ac:dyDescent="0.25">
      <c r="A119" s="47"/>
      <c r="B119" s="47"/>
      <c r="C119" s="24" t="s">
        <v>10</v>
      </c>
      <c r="D119" s="47"/>
      <c r="E119" s="20" t="s">
        <v>48</v>
      </c>
      <c r="F119" s="47"/>
      <c r="G119" s="26">
        <v>0</v>
      </c>
      <c r="H119" s="49"/>
      <c r="I119" s="49"/>
      <c r="J119" s="47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ht="30" x14ac:dyDescent="0.25">
      <c r="A120" s="8"/>
      <c r="B120" s="8"/>
      <c r="C120" s="25" t="s">
        <v>28</v>
      </c>
      <c r="D120" s="25"/>
      <c r="E120" s="27" t="s">
        <v>39</v>
      </c>
      <c r="F120" s="25"/>
      <c r="G120" s="27" t="s">
        <v>40</v>
      </c>
      <c r="H120" s="27"/>
      <c r="I120" s="27"/>
      <c r="J120" s="25"/>
      <c r="K120" s="44"/>
      <c r="L120" s="44"/>
      <c r="M120" s="44"/>
      <c r="N120" s="44"/>
      <c r="O120" s="44"/>
      <c r="P120" s="44"/>
    </row>
    <row r="121" spans="1:2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21" x14ac:dyDescent="0.25">
      <c r="A122" s="8"/>
      <c r="B122" s="8"/>
      <c r="C122" s="25"/>
      <c r="D122" s="25"/>
      <c r="E122" s="25"/>
      <c r="F122" s="25"/>
      <c r="G122" s="25"/>
      <c r="H122" s="25"/>
      <c r="I122" s="25"/>
      <c r="J122" s="25"/>
      <c r="K122" s="44"/>
    </row>
    <row r="123" spans="1:21" x14ac:dyDescent="0.25">
      <c r="A123" s="8"/>
      <c r="B123" s="8"/>
      <c r="C123" s="24" t="s">
        <v>9</v>
      </c>
      <c r="D123" s="25"/>
      <c r="E123" s="20">
        <v>0</v>
      </c>
      <c r="F123" s="25"/>
      <c r="G123" s="26">
        <v>0</v>
      </c>
      <c r="H123" s="49"/>
      <c r="I123" s="49"/>
      <c r="J123" s="25"/>
      <c r="K123" s="44"/>
    </row>
    <row r="124" spans="1:21" ht="30" x14ac:dyDescent="0.25">
      <c r="A124" s="8"/>
      <c r="B124" s="8"/>
      <c r="C124" s="25" t="s">
        <v>34</v>
      </c>
      <c r="D124" s="25"/>
      <c r="E124" s="27" t="s">
        <v>39</v>
      </c>
      <c r="F124" s="25"/>
      <c r="G124" s="27" t="s">
        <v>40</v>
      </c>
      <c r="H124" s="27"/>
      <c r="I124" s="27"/>
      <c r="J124" s="25"/>
      <c r="K124" s="44"/>
    </row>
    <row r="125" spans="1:21" x14ac:dyDescent="0.25">
      <c r="A125" s="8"/>
      <c r="B125" s="8"/>
      <c r="C125" s="25"/>
      <c r="D125" s="25"/>
      <c r="E125" s="25"/>
      <c r="F125" s="25"/>
      <c r="G125" s="25"/>
      <c r="H125" s="25"/>
      <c r="I125" s="25"/>
      <c r="J125" s="25"/>
      <c r="K125" s="44"/>
    </row>
    <row r="126" spans="1:21" x14ac:dyDescent="0.25">
      <c r="A126" s="8"/>
      <c r="B126" s="8"/>
      <c r="C126" s="25"/>
      <c r="D126" s="25"/>
      <c r="E126" s="25"/>
      <c r="F126" s="25"/>
      <c r="G126" s="25"/>
      <c r="H126" s="25"/>
      <c r="I126" s="25"/>
      <c r="J126" s="25"/>
      <c r="K126" s="44"/>
    </row>
    <row r="127" spans="1:21" x14ac:dyDescent="0.25">
      <c r="A127" s="8"/>
      <c r="B127" s="8"/>
      <c r="C127" s="24" t="s">
        <v>10</v>
      </c>
      <c r="D127" s="25"/>
      <c r="E127" s="20">
        <v>0</v>
      </c>
      <c r="F127" s="25"/>
      <c r="G127" s="26">
        <v>0</v>
      </c>
      <c r="H127" s="49"/>
      <c r="I127" s="49"/>
      <c r="J127" s="25"/>
      <c r="K127" s="44"/>
    </row>
    <row r="128" spans="1:21" ht="30" x14ac:dyDescent="0.25">
      <c r="A128" s="8"/>
      <c r="B128" s="8"/>
      <c r="C128" s="27" t="s">
        <v>35</v>
      </c>
      <c r="D128" s="25"/>
      <c r="E128" s="27" t="s">
        <v>39</v>
      </c>
      <c r="F128" s="25"/>
      <c r="G128" s="27" t="s">
        <v>40</v>
      </c>
      <c r="H128" s="27"/>
      <c r="I128" s="27"/>
      <c r="J128" s="25"/>
      <c r="K128" s="44"/>
    </row>
    <row r="129" spans="1:94" x14ac:dyDescent="0.25">
      <c r="A129" s="8"/>
      <c r="B129" s="8"/>
      <c r="C129" s="25"/>
      <c r="D129" s="25"/>
      <c r="E129" s="25"/>
      <c r="F129" s="25"/>
      <c r="G129" s="25"/>
      <c r="H129" s="25"/>
      <c r="I129" s="25"/>
      <c r="J129" s="25"/>
      <c r="K129" s="44"/>
    </row>
    <row r="130" spans="1:94" x14ac:dyDescent="0.25">
      <c r="A130" s="8"/>
      <c r="B130" s="8"/>
      <c r="C130" s="25"/>
      <c r="D130" s="25"/>
      <c r="E130" s="25"/>
      <c r="F130" s="25"/>
      <c r="G130" s="25"/>
      <c r="H130" s="25"/>
      <c r="I130" s="25"/>
      <c r="J130" s="25"/>
      <c r="K130" s="44"/>
    </row>
    <row r="131" spans="1:94" x14ac:dyDescent="0.25">
      <c r="A131" s="8"/>
      <c r="B131" s="8"/>
      <c r="C131" s="24" t="s">
        <v>9</v>
      </c>
      <c r="D131" s="25"/>
      <c r="E131" s="20">
        <v>0</v>
      </c>
      <c r="F131" s="25"/>
      <c r="G131" s="26">
        <v>0</v>
      </c>
      <c r="H131" s="49"/>
      <c r="I131" s="49"/>
      <c r="J131" s="25"/>
      <c r="K131" s="44"/>
    </row>
    <row r="132" spans="1:94" ht="30" x14ac:dyDescent="0.25">
      <c r="A132" s="8"/>
      <c r="B132" s="8"/>
      <c r="C132" s="27" t="s">
        <v>36</v>
      </c>
      <c r="D132" s="25"/>
      <c r="E132" s="27" t="s">
        <v>39</v>
      </c>
      <c r="F132" s="25"/>
      <c r="G132" s="27" t="s">
        <v>40</v>
      </c>
      <c r="H132" s="27"/>
      <c r="I132" s="27"/>
      <c r="J132" s="25"/>
      <c r="K132" s="44"/>
    </row>
    <row r="133" spans="1:94" x14ac:dyDescent="0.25">
      <c r="A133" s="8"/>
      <c r="B133" s="8"/>
      <c r="C133" s="25"/>
      <c r="D133" s="25"/>
      <c r="E133" s="25"/>
      <c r="F133" s="25"/>
      <c r="G133" s="25"/>
      <c r="H133" s="25"/>
      <c r="I133" s="25"/>
      <c r="J133" s="25"/>
      <c r="K133" s="44"/>
    </row>
    <row r="134" spans="1:94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94" ht="18.75" x14ac:dyDescent="0.3">
      <c r="A135" s="33"/>
      <c r="B135" s="46" t="s">
        <v>41</v>
      </c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94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94" x14ac:dyDescent="0.25">
      <c r="A137" s="33"/>
      <c r="B137" s="33"/>
      <c r="C137" s="33" t="s">
        <v>42</v>
      </c>
      <c r="D137" s="33"/>
      <c r="E137" s="33"/>
      <c r="F137" s="33"/>
      <c r="G137" s="33"/>
      <c r="H137" s="33"/>
      <c r="I137" s="33"/>
      <c r="J137" s="33"/>
      <c r="K137" s="33"/>
    </row>
    <row r="138" spans="1:94" x14ac:dyDescent="0.25">
      <c r="A138" s="33"/>
      <c r="B138" s="33"/>
      <c r="C138" s="33" t="s">
        <v>56</v>
      </c>
      <c r="D138" s="33"/>
      <c r="E138" s="33"/>
      <c r="F138" s="33"/>
      <c r="G138" s="33"/>
      <c r="H138" s="33"/>
      <c r="I138" s="33"/>
      <c r="J138" s="33"/>
      <c r="K138" s="33"/>
    </row>
    <row r="139" spans="1:94" x14ac:dyDescent="0.25">
      <c r="A139" s="8"/>
      <c r="B139" s="8"/>
      <c r="C139" s="25"/>
      <c r="D139" s="8"/>
      <c r="E139" s="25"/>
      <c r="F139" s="8"/>
      <c r="G139" s="25"/>
      <c r="H139" s="8"/>
      <c r="I139" s="25"/>
      <c r="J139" s="8"/>
      <c r="K139" s="25"/>
      <c r="L139" s="8"/>
      <c r="M139" s="25"/>
      <c r="N139" s="8"/>
      <c r="O139" s="25"/>
      <c r="P139" s="8"/>
      <c r="Q139" s="25"/>
      <c r="R139" s="8"/>
      <c r="S139" s="25"/>
      <c r="T139" s="8"/>
      <c r="U139" s="25"/>
      <c r="V139" s="8"/>
      <c r="W139" s="25"/>
      <c r="X139" s="8"/>
      <c r="Y139" s="25"/>
      <c r="Z139" s="8"/>
      <c r="AA139" s="25"/>
      <c r="AB139" s="8"/>
      <c r="AC139" s="25"/>
      <c r="AD139" s="8"/>
      <c r="AE139" s="25"/>
      <c r="AF139" s="8"/>
      <c r="AG139" s="25"/>
      <c r="AH139" s="8"/>
      <c r="AI139" s="25"/>
      <c r="AJ139" s="8"/>
      <c r="AK139" s="25"/>
      <c r="AL139" s="8"/>
      <c r="AM139" s="25"/>
      <c r="AN139" s="8"/>
      <c r="AO139" s="25"/>
      <c r="AP139" s="8"/>
      <c r="AQ139" s="25"/>
      <c r="AR139" s="8"/>
      <c r="AS139" s="25"/>
      <c r="AT139" s="8"/>
      <c r="AU139" s="25"/>
      <c r="AV139" s="8"/>
      <c r="AW139" s="25"/>
      <c r="AX139" s="8"/>
      <c r="AY139" s="25"/>
      <c r="AZ139" s="8"/>
      <c r="BA139" s="25"/>
      <c r="BB139" s="8"/>
      <c r="BC139" s="25"/>
      <c r="BD139" s="8"/>
      <c r="BE139" s="25"/>
      <c r="BF139" s="8"/>
      <c r="BG139" s="25"/>
      <c r="BH139" s="8"/>
      <c r="BI139" s="25"/>
      <c r="BJ139" s="8"/>
      <c r="BK139" s="25"/>
      <c r="BL139" s="8"/>
      <c r="BM139" s="25"/>
      <c r="BN139" s="8"/>
      <c r="BO139" s="25"/>
      <c r="BP139" s="8"/>
      <c r="BQ139" s="25"/>
      <c r="BR139" s="8"/>
      <c r="BS139" s="25"/>
      <c r="BT139" s="8"/>
      <c r="BU139" s="25"/>
      <c r="BV139" s="8"/>
      <c r="BW139" s="25"/>
      <c r="BX139" s="8"/>
      <c r="BY139" s="25"/>
      <c r="BZ139" s="8"/>
      <c r="CA139" s="25"/>
      <c r="CB139" s="8"/>
      <c r="CC139" s="25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</row>
    <row r="140" spans="1:94" x14ac:dyDescent="0.25">
      <c r="A140" s="8"/>
      <c r="B140" s="8"/>
      <c r="C140" s="56">
        <v>44562</v>
      </c>
      <c r="D140" s="8"/>
      <c r="E140" s="26">
        <v>9317209.7699999996</v>
      </c>
      <c r="F140" s="8"/>
      <c r="G140" s="56">
        <v>44531</v>
      </c>
      <c r="H140" s="8"/>
      <c r="I140" s="26">
        <v>9584201.5</v>
      </c>
      <c r="J140" s="8"/>
      <c r="K140" s="56">
        <v>44501</v>
      </c>
      <c r="L140" s="8"/>
      <c r="M140" s="26">
        <v>9838788.5600000005</v>
      </c>
      <c r="N140" s="8"/>
      <c r="O140" s="56">
        <v>44470</v>
      </c>
      <c r="P140" s="8"/>
      <c r="Q140" s="26">
        <v>9368094.8499999996</v>
      </c>
      <c r="R140" s="8"/>
      <c r="S140" s="56">
        <v>44440</v>
      </c>
      <c r="T140" s="8"/>
      <c r="U140" s="26">
        <v>7901031.2699999996</v>
      </c>
      <c r="V140" s="8"/>
      <c r="W140" s="56">
        <v>44409</v>
      </c>
      <c r="X140" s="8"/>
      <c r="Y140" s="26">
        <v>8641502.2300000004</v>
      </c>
      <c r="Z140" s="8"/>
      <c r="AA140" s="56">
        <v>44378</v>
      </c>
      <c r="AB140" s="8"/>
      <c r="AC140" s="26">
        <v>8378719.6600000001</v>
      </c>
      <c r="AD140" s="8"/>
      <c r="AE140" s="56">
        <v>44348</v>
      </c>
      <c r="AF140" s="8"/>
      <c r="AG140" s="26">
        <v>8323259.5599999996</v>
      </c>
      <c r="AH140" s="8"/>
      <c r="AI140" s="56">
        <v>44317</v>
      </c>
      <c r="AJ140" s="8"/>
      <c r="AK140" s="26">
        <v>7020620.8300000001</v>
      </c>
      <c r="AL140" s="8"/>
      <c r="AM140" s="56">
        <v>44287</v>
      </c>
      <c r="AN140" s="8"/>
      <c r="AO140" s="26">
        <v>7610933.1900000004</v>
      </c>
      <c r="AP140" s="8"/>
      <c r="AQ140" s="56">
        <v>44256</v>
      </c>
      <c r="AR140" s="8"/>
      <c r="AS140" s="26">
        <v>8885353.3900000006</v>
      </c>
      <c r="AT140" s="8"/>
      <c r="AU140" s="56">
        <v>44228</v>
      </c>
      <c r="AV140" s="8"/>
      <c r="AW140" s="26">
        <v>8048274.9500000002</v>
      </c>
      <c r="AX140" s="8"/>
      <c r="AY140" s="56">
        <v>44197</v>
      </c>
      <c r="AZ140" s="8"/>
      <c r="BA140" s="26">
        <v>8206672.0800000001</v>
      </c>
      <c r="BB140" s="8"/>
      <c r="BC140" s="24" t="s">
        <v>59</v>
      </c>
      <c r="BD140" s="8"/>
      <c r="BE140" s="26">
        <v>8089074.2800000003</v>
      </c>
      <c r="BF140" s="8"/>
      <c r="BG140" s="24" t="s">
        <v>58</v>
      </c>
      <c r="BH140" s="8"/>
      <c r="BI140" s="26">
        <v>8753925.9199999999</v>
      </c>
      <c r="BJ140" s="8"/>
      <c r="BK140" s="24" t="s">
        <v>57</v>
      </c>
      <c r="BL140" s="8"/>
      <c r="BM140" s="26">
        <v>10479821.57</v>
      </c>
      <c r="BN140" s="8"/>
      <c r="BO140" s="24" t="s">
        <v>55</v>
      </c>
      <c r="BP140" s="8"/>
      <c r="BQ140" s="26">
        <v>10735715.800000001</v>
      </c>
      <c r="BR140" s="8"/>
      <c r="BS140" s="24" t="s">
        <v>13</v>
      </c>
      <c r="BT140" s="8"/>
      <c r="BU140" s="26">
        <v>8921047.4199999999</v>
      </c>
      <c r="BV140" s="8"/>
      <c r="BW140" s="24" t="s">
        <v>12</v>
      </c>
      <c r="BX140" s="8"/>
      <c r="BY140" s="26">
        <v>8013133.5</v>
      </c>
      <c r="BZ140" s="8"/>
      <c r="CA140" s="24" t="s">
        <v>11</v>
      </c>
      <c r="CB140" s="8"/>
      <c r="CC140" s="26">
        <v>8409779.5399999991</v>
      </c>
      <c r="CD140" s="8"/>
      <c r="CE140" s="24" t="s">
        <v>2</v>
      </c>
      <c r="CF140" s="25"/>
      <c r="CG140" s="26">
        <v>7357165.4800000004</v>
      </c>
      <c r="CH140" s="25"/>
      <c r="CI140" s="24" t="s">
        <v>10</v>
      </c>
      <c r="CJ140" s="25"/>
      <c r="CK140" s="26">
        <v>7242792.5999999996</v>
      </c>
      <c r="CL140" s="25"/>
      <c r="CM140" s="24" t="s">
        <v>9</v>
      </c>
      <c r="CN140" s="25"/>
      <c r="CO140" s="54">
        <v>8274238.25</v>
      </c>
      <c r="CP140" s="25"/>
    </row>
    <row r="141" spans="1:94" ht="45" x14ac:dyDescent="0.25">
      <c r="A141" s="8"/>
      <c r="B141" s="8"/>
      <c r="C141" s="25" t="s">
        <v>28</v>
      </c>
      <c r="D141" s="8"/>
      <c r="E141" s="27" t="s">
        <v>43</v>
      </c>
      <c r="F141" s="8"/>
      <c r="G141" s="25" t="s">
        <v>28</v>
      </c>
      <c r="H141" s="8"/>
      <c r="I141" s="27" t="s">
        <v>43</v>
      </c>
      <c r="J141" s="8"/>
      <c r="K141" s="25" t="s">
        <v>28</v>
      </c>
      <c r="L141" s="8"/>
      <c r="M141" s="27" t="s">
        <v>43</v>
      </c>
      <c r="N141" s="8"/>
      <c r="O141" s="25" t="s">
        <v>34</v>
      </c>
      <c r="P141" s="8"/>
      <c r="Q141" s="27" t="s">
        <v>43</v>
      </c>
      <c r="R141" s="8"/>
      <c r="S141" s="25" t="s">
        <v>34</v>
      </c>
      <c r="T141" s="8"/>
      <c r="U141" s="27" t="s">
        <v>43</v>
      </c>
      <c r="V141" s="8"/>
      <c r="W141" s="25" t="s">
        <v>34</v>
      </c>
      <c r="X141" s="8"/>
      <c r="Y141" s="27" t="s">
        <v>43</v>
      </c>
      <c r="Z141" s="8"/>
      <c r="AA141" s="25" t="s">
        <v>34</v>
      </c>
      <c r="AB141" s="8"/>
      <c r="AC141" s="27" t="s">
        <v>43</v>
      </c>
      <c r="AD141" s="8"/>
      <c r="AE141" s="25" t="s">
        <v>34</v>
      </c>
      <c r="AF141" s="8"/>
      <c r="AG141" s="27" t="s">
        <v>43</v>
      </c>
      <c r="AH141" s="8"/>
      <c r="AI141" s="25" t="s">
        <v>34</v>
      </c>
      <c r="AJ141" s="8"/>
      <c r="AK141" s="27" t="s">
        <v>43</v>
      </c>
      <c r="AL141" s="8"/>
      <c r="AM141" s="25" t="s">
        <v>34</v>
      </c>
      <c r="AN141" s="8"/>
      <c r="AO141" s="27" t="s">
        <v>43</v>
      </c>
      <c r="AP141" s="8"/>
      <c r="AQ141" s="25" t="s">
        <v>34</v>
      </c>
      <c r="AR141" s="8"/>
      <c r="AS141" s="27" t="s">
        <v>43</v>
      </c>
      <c r="AT141" s="8"/>
      <c r="AU141" s="25" t="s">
        <v>34</v>
      </c>
      <c r="AV141" s="8"/>
      <c r="AW141" s="27" t="s">
        <v>43</v>
      </c>
      <c r="AX141" s="8"/>
      <c r="AY141" s="25" t="s">
        <v>34</v>
      </c>
      <c r="AZ141" s="8"/>
      <c r="BA141" s="27" t="s">
        <v>43</v>
      </c>
      <c r="BB141" s="8"/>
      <c r="BC141" s="25" t="s">
        <v>34</v>
      </c>
      <c r="BD141" s="8"/>
      <c r="BE141" s="27" t="s">
        <v>43</v>
      </c>
      <c r="BF141" s="8"/>
      <c r="BG141" s="25" t="s">
        <v>34</v>
      </c>
      <c r="BH141" s="8"/>
      <c r="BI141" s="27" t="s">
        <v>43</v>
      </c>
      <c r="BJ141" s="8"/>
      <c r="BK141" s="25" t="s">
        <v>34</v>
      </c>
      <c r="BL141" s="8"/>
      <c r="BM141" s="27" t="s">
        <v>43</v>
      </c>
      <c r="BN141" s="8"/>
      <c r="BO141" s="25" t="s">
        <v>34</v>
      </c>
      <c r="BP141" s="8"/>
      <c r="BQ141" s="27" t="s">
        <v>43</v>
      </c>
      <c r="BR141" s="8"/>
      <c r="BS141" s="25" t="s">
        <v>34</v>
      </c>
      <c r="BT141" s="8"/>
      <c r="BU141" s="27" t="s">
        <v>43</v>
      </c>
      <c r="BV141" s="8"/>
      <c r="BW141" s="25" t="s">
        <v>34</v>
      </c>
      <c r="BX141" s="8"/>
      <c r="BY141" s="27" t="s">
        <v>43</v>
      </c>
      <c r="BZ141" s="8"/>
      <c r="CA141" s="25" t="s">
        <v>34</v>
      </c>
      <c r="CB141" s="8"/>
      <c r="CC141" s="27" t="s">
        <v>43</v>
      </c>
      <c r="CD141" s="8"/>
      <c r="CE141" s="25" t="s">
        <v>34</v>
      </c>
      <c r="CF141" s="25"/>
      <c r="CG141" s="27" t="s">
        <v>43</v>
      </c>
      <c r="CH141" s="25"/>
      <c r="CI141" s="25" t="s">
        <v>34</v>
      </c>
      <c r="CJ141" s="25"/>
      <c r="CK141" s="27" t="s">
        <v>43</v>
      </c>
      <c r="CL141" s="25"/>
      <c r="CM141" s="25" t="s">
        <v>34</v>
      </c>
      <c r="CN141" s="25"/>
      <c r="CO141" s="25" t="s">
        <v>43</v>
      </c>
      <c r="CP141" s="25"/>
    </row>
    <row r="142" spans="1:94" x14ac:dyDescent="0.25">
      <c r="A142" s="8"/>
      <c r="B142" s="8"/>
      <c r="C142" s="25"/>
      <c r="D142" s="8"/>
      <c r="E142" s="25"/>
      <c r="F142" s="8"/>
      <c r="G142" s="25"/>
      <c r="H142" s="8"/>
      <c r="I142" s="25"/>
      <c r="J142" s="8"/>
      <c r="K142" s="25"/>
      <c r="L142" s="8"/>
      <c r="M142" s="25"/>
      <c r="N142" s="8"/>
      <c r="O142" s="25"/>
      <c r="P142" s="8"/>
      <c r="Q142" s="25"/>
      <c r="R142" s="8"/>
      <c r="S142" s="25"/>
      <c r="T142" s="8"/>
      <c r="U142" s="25"/>
      <c r="V142" s="8"/>
      <c r="W142" s="25"/>
      <c r="X142" s="8"/>
      <c r="Y142" s="25"/>
      <c r="Z142" s="8"/>
      <c r="AA142" s="25"/>
      <c r="AB142" s="8"/>
      <c r="AC142" s="25"/>
      <c r="AD142" s="8"/>
      <c r="AE142" s="25"/>
      <c r="AF142" s="8"/>
      <c r="AG142" s="25"/>
      <c r="AH142" s="8"/>
      <c r="AI142" s="25"/>
      <c r="AJ142" s="8"/>
      <c r="AK142" s="25"/>
      <c r="AL142" s="8"/>
      <c r="AM142" s="25"/>
      <c r="AN142" s="8"/>
      <c r="AO142" s="25"/>
      <c r="AP142" s="8"/>
      <c r="AQ142" s="25"/>
      <c r="AR142" s="8"/>
      <c r="AS142" s="25"/>
      <c r="AT142" s="8"/>
      <c r="AU142" s="25"/>
      <c r="AV142" s="8"/>
      <c r="AW142" s="25"/>
      <c r="AX142" s="8"/>
      <c r="AY142" s="25"/>
      <c r="AZ142" s="8"/>
      <c r="BA142" s="25"/>
      <c r="BB142" s="8"/>
      <c r="BC142" s="25"/>
      <c r="BD142" s="8"/>
      <c r="BE142" s="25"/>
      <c r="BF142" s="8"/>
      <c r="BG142" s="25"/>
      <c r="BH142" s="8"/>
      <c r="BI142" s="25"/>
      <c r="BJ142" s="8"/>
      <c r="BK142" s="25"/>
      <c r="BL142" s="8"/>
      <c r="BM142" s="25"/>
      <c r="BN142" s="8"/>
      <c r="BO142" s="25"/>
      <c r="BP142" s="8"/>
      <c r="BQ142" s="25"/>
      <c r="BR142" s="8"/>
      <c r="BS142" s="25"/>
      <c r="BT142" s="8"/>
      <c r="BU142" s="25"/>
      <c r="BV142" s="8"/>
      <c r="BW142" s="25"/>
      <c r="BX142" s="8"/>
      <c r="BY142" s="25"/>
      <c r="BZ142" s="8"/>
      <c r="CA142" s="25"/>
      <c r="CB142" s="8"/>
      <c r="CC142" s="25"/>
      <c r="CD142" s="8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</row>
    <row r="143" spans="1:94" x14ac:dyDescent="0.25">
      <c r="A143" s="8"/>
      <c r="B143" s="8"/>
      <c r="C143" s="25"/>
      <c r="D143" s="8"/>
      <c r="E143" s="25"/>
      <c r="F143" s="8"/>
      <c r="G143" s="25"/>
      <c r="H143" s="8"/>
      <c r="I143" s="25"/>
      <c r="J143" s="8"/>
      <c r="K143" s="25"/>
      <c r="L143" s="8"/>
      <c r="M143" s="25"/>
      <c r="N143" s="8"/>
      <c r="O143" s="25"/>
      <c r="P143" s="8"/>
      <c r="Q143" s="25"/>
      <c r="R143" s="8"/>
      <c r="S143" s="25"/>
      <c r="T143" s="8"/>
      <c r="U143" s="25"/>
      <c r="V143" s="8"/>
      <c r="W143" s="25"/>
      <c r="X143" s="8"/>
      <c r="Y143" s="25"/>
      <c r="Z143" s="8"/>
      <c r="AA143" s="25"/>
      <c r="AB143" s="8"/>
      <c r="AC143" s="25"/>
      <c r="AD143" s="8"/>
      <c r="AE143" s="25"/>
      <c r="AF143" s="8"/>
      <c r="AG143" s="25"/>
      <c r="AH143" s="8"/>
      <c r="AI143" s="25"/>
      <c r="AJ143" s="8"/>
      <c r="AK143" s="25"/>
      <c r="AL143" s="8"/>
      <c r="AM143" s="25"/>
      <c r="AN143" s="8"/>
      <c r="AO143" s="25"/>
      <c r="AP143" s="8"/>
      <c r="AQ143" s="25"/>
      <c r="AR143" s="8"/>
      <c r="AS143" s="25"/>
      <c r="AT143" s="8"/>
      <c r="AU143" s="25"/>
      <c r="AV143" s="8"/>
      <c r="AW143" s="25"/>
      <c r="AX143" s="8"/>
      <c r="AY143" s="25"/>
      <c r="AZ143" s="8"/>
      <c r="BA143" s="25"/>
      <c r="BB143" s="8"/>
      <c r="BC143" s="25"/>
      <c r="BD143" s="8"/>
      <c r="BE143" s="25"/>
      <c r="BF143" s="8"/>
      <c r="BG143" s="25"/>
      <c r="BH143" s="8"/>
      <c r="BI143" s="25"/>
      <c r="BJ143" s="8"/>
      <c r="BK143" s="25"/>
      <c r="BL143" s="8"/>
      <c r="BM143" s="25"/>
      <c r="BN143" s="8"/>
      <c r="BO143" s="25"/>
      <c r="BP143" s="8"/>
      <c r="BQ143" s="25"/>
      <c r="BR143" s="8"/>
      <c r="BS143" s="25"/>
      <c r="BT143" s="8"/>
      <c r="BU143" s="25"/>
      <c r="BV143" s="8"/>
      <c r="BW143" s="25"/>
      <c r="BX143" s="8"/>
      <c r="BY143" s="25"/>
      <c r="BZ143" s="8"/>
      <c r="CA143" s="25"/>
      <c r="CB143" s="8"/>
      <c r="CC143" s="25"/>
      <c r="CD143" s="8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</row>
    <row r="144" spans="1:94" x14ac:dyDescent="0.25">
      <c r="A144" s="8"/>
      <c r="B144" s="8"/>
      <c r="C144" s="25"/>
      <c r="D144" s="8"/>
      <c r="E144" s="25"/>
      <c r="F144" s="8"/>
      <c r="G144" s="25"/>
      <c r="H144" s="8"/>
      <c r="I144" s="25"/>
      <c r="J144" s="8"/>
      <c r="K144" s="25"/>
      <c r="L144" s="8"/>
      <c r="M144" s="25"/>
      <c r="N144" s="8"/>
      <c r="O144" s="25"/>
      <c r="P144" s="8"/>
      <c r="Q144" s="25"/>
      <c r="R144" s="8"/>
      <c r="S144" s="25"/>
      <c r="T144" s="8"/>
      <c r="U144" s="25"/>
      <c r="V144" s="8"/>
      <c r="W144" s="25"/>
      <c r="X144" s="8"/>
      <c r="Y144" s="25"/>
      <c r="Z144" s="8"/>
      <c r="AA144" s="25"/>
      <c r="AB144" s="8"/>
      <c r="AC144" s="25"/>
      <c r="AD144" s="8"/>
      <c r="AE144" s="25"/>
      <c r="AF144" s="8"/>
      <c r="AG144" s="25"/>
      <c r="AH144" s="8"/>
      <c r="AI144" s="25"/>
      <c r="AJ144" s="8"/>
      <c r="AK144" s="25"/>
      <c r="AL144" s="8"/>
      <c r="AM144" s="25"/>
      <c r="AN144" s="8"/>
      <c r="AO144" s="25"/>
      <c r="AP144" s="8"/>
      <c r="AQ144" s="25"/>
      <c r="AR144" s="8"/>
      <c r="AS144" s="25"/>
      <c r="AT144" s="8"/>
      <c r="AU144" s="25"/>
      <c r="AV144" s="8"/>
      <c r="AW144" s="25"/>
      <c r="AX144" s="8"/>
      <c r="AY144" s="25"/>
      <c r="AZ144" s="8"/>
      <c r="BA144" s="25"/>
      <c r="BB144" s="8"/>
      <c r="BC144" s="25"/>
      <c r="BD144" s="8"/>
      <c r="BE144" s="25"/>
      <c r="BF144" s="8"/>
      <c r="BG144" s="25"/>
      <c r="BH144" s="8"/>
      <c r="BI144" s="25"/>
      <c r="BJ144" s="8"/>
      <c r="BK144" s="25"/>
      <c r="BL144" s="8"/>
      <c r="BM144" s="25"/>
      <c r="BN144" s="8"/>
      <c r="BO144" s="25"/>
      <c r="BP144" s="8"/>
      <c r="BQ144" s="25"/>
      <c r="BR144" s="8"/>
      <c r="BS144" s="25"/>
      <c r="BT144" s="8"/>
      <c r="BU144" s="25"/>
      <c r="BV144" s="8"/>
      <c r="BW144" s="25"/>
      <c r="BX144" s="8"/>
      <c r="BY144" s="25"/>
      <c r="BZ144" s="8"/>
      <c r="CA144" s="25"/>
      <c r="CB144" s="8"/>
      <c r="CC144" s="25"/>
      <c r="CD144" s="8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</row>
    <row r="145" spans="1:94" x14ac:dyDescent="0.25">
      <c r="A145" s="8"/>
      <c r="B145" s="8"/>
      <c r="C145" s="56">
        <v>44197</v>
      </c>
      <c r="D145" s="25"/>
      <c r="E145" s="26">
        <f>BA140</f>
        <v>8206672.0800000001</v>
      </c>
      <c r="F145" s="8"/>
      <c r="G145" s="56">
        <v>44166</v>
      </c>
      <c r="H145" s="25"/>
      <c r="I145" s="26">
        <f>BE140</f>
        <v>8089074.2800000003</v>
      </c>
      <c r="J145" s="8"/>
      <c r="K145" s="56">
        <v>44136</v>
      </c>
      <c r="L145" s="25"/>
      <c r="M145" s="26">
        <f>BI140</f>
        <v>8753925.9199999999</v>
      </c>
      <c r="N145" s="8"/>
      <c r="O145" s="56">
        <v>44105</v>
      </c>
      <c r="P145" s="25"/>
      <c r="Q145" s="26">
        <f>BM140</f>
        <v>10479821.57</v>
      </c>
      <c r="R145" s="8"/>
      <c r="S145" s="56">
        <v>44075</v>
      </c>
      <c r="T145" s="25"/>
      <c r="U145" s="26">
        <f>BQ140</f>
        <v>10735715.800000001</v>
      </c>
      <c r="V145" s="8"/>
      <c r="W145" s="56">
        <v>44044</v>
      </c>
      <c r="X145" s="25"/>
      <c r="Y145" s="26">
        <v>8921047.4199999999</v>
      </c>
      <c r="Z145" s="8"/>
      <c r="AA145" s="56">
        <v>44013</v>
      </c>
      <c r="AB145" s="25"/>
      <c r="AC145" s="26">
        <v>8013133.5</v>
      </c>
      <c r="AD145" s="8"/>
      <c r="AE145" s="56">
        <v>43983</v>
      </c>
      <c r="AF145" s="25"/>
      <c r="AG145" s="26">
        <v>8410092.0999999996</v>
      </c>
      <c r="AH145" s="8"/>
      <c r="AI145" s="56">
        <v>43952</v>
      </c>
      <c r="AJ145" s="25"/>
      <c r="AK145" s="26">
        <v>7357409.46</v>
      </c>
      <c r="AL145" s="8"/>
      <c r="AM145" s="56">
        <v>43922</v>
      </c>
      <c r="AN145" s="8"/>
      <c r="AO145" s="26">
        <v>7242792.5999999996</v>
      </c>
      <c r="AP145" s="8"/>
      <c r="AQ145" s="56">
        <v>43891</v>
      </c>
      <c r="AR145" s="8"/>
      <c r="AS145" s="26">
        <v>8274238.25</v>
      </c>
      <c r="AT145" s="8"/>
      <c r="AU145" s="56">
        <v>43862</v>
      </c>
      <c r="AV145" s="8"/>
      <c r="AW145" s="26">
        <v>7816491.7800000003</v>
      </c>
      <c r="AX145" s="8"/>
      <c r="AY145" s="56">
        <v>43831</v>
      </c>
      <c r="AZ145" s="8"/>
      <c r="BA145" s="26">
        <v>9549176.5</v>
      </c>
      <c r="BB145" s="8"/>
      <c r="BC145" s="24" t="s">
        <v>59</v>
      </c>
      <c r="BD145" s="8"/>
      <c r="BE145" s="26">
        <v>7917986.4299999997</v>
      </c>
      <c r="BF145" s="8"/>
      <c r="BG145" s="24" t="s">
        <v>58</v>
      </c>
      <c r="BH145" s="8"/>
      <c r="BI145" s="26">
        <v>9234830.9700000007</v>
      </c>
      <c r="BJ145" s="8"/>
      <c r="BK145" s="24" t="s">
        <v>57</v>
      </c>
      <c r="BL145" s="8"/>
      <c r="BM145" s="26">
        <v>10771315</v>
      </c>
      <c r="BN145" s="8"/>
      <c r="BO145" s="24" t="s">
        <v>55</v>
      </c>
      <c r="BP145" s="8"/>
      <c r="BQ145" s="26">
        <v>9385087.1600000001</v>
      </c>
      <c r="BR145" s="8"/>
      <c r="BS145" s="24" t="s">
        <v>13</v>
      </c>
      <c r="BT145" s="8"/>
      <c r="BU145" s="26">
        <v>8921047.4199999999</v>
      </c>
      <c r="BV145" s="8"/>
      <c r="BW145" s="24" t="s">
        <v>12</v>
      </c>
      <c r="BX145" s="8"/>
      <c r="BY145" s="26">
        <v>9207181.8000000007</v>
      </c>
      <c r="BZ145" s="8"/>
      <c r="CA145" s="24" t="s">
        <v>11</v>
      </c>
      <c r="CB145" s="8"/>
      <c r="CC145" s="26">
        <v>8410092.0999999996</v>
      </c>
      <c r="CD145" s="8"/>
      <c r="CE145" s="24" t="s">
        <v>2</v>
      </c>
      <c r="CF145" s="25"/>
      <c r="CG145" s="26">
        <v>7357409.46</v>
      </c>
      <c r="CH145" s="25"/>
      <c r="CI145" s="24" t="s">
        <v>10</v>
      </c>
      <c r="CJ145" s="25"/>
      <c r="CK145" s="26">
        <v>8511247.5600000005</v>
      </c>
      <c r="CL145" s="25"/>
      <c r="CM145" s="24" t="s">
        <v>9</v>
      </c>
      <c r="CN145" s="25"/>
      <c r="CO145" s="54">
        <v>7383250.1900000004</v>
      </c>
      <c r="CP145" s="25"/>
    </row>
    <row r="146" spans="1:94" ht="60" x14ac:dyDescent="0.25">
      <c r="A146" s="8"/>
      <c r="B146" s="8"/>
      <c r="C146" s="27" t="s">
        <v>44</v>
      </c>
      <c r="D146" s="8"/>
      <c r="E146" s="27" t="s">
        <v>43</v>
      </c>
      <c r="F146" s="8"/>
      <c r="G146" s="27" t="s">
        <v>44</v>
      </c>
      <c r="H146" s="8"/>
      <c r="I146" s="27" t="s">
        <v>43</v>
      </c>
      <c r="J146" s="8"/>
      <c r="K146" s="27" t="s">
        <v>44</v>
      </c>
      <c r="L146" s="8"/>
      <c r="M146" s="27" t="s">
        <v>43</v>
      </c>
      <c r="N146" s="8"/>
      <c r="O146" s="27" t="s">
        <v>45</v>
      </c>
      <c r="P146" s="8"/>
      <c r="Q146" s="27" t="s">
        <v>43</v>
      </c>
      <c r="R146" s="8"/>
      <c r="S146" s="27" t="s">
        <v>45</v>
      </c>
      <c r="T146" s="8"/>
      <c r="U146" s="27" t="s">
        <v>43</v>
      </c>
      <c r="V146" s="8"/>
      <c r="W146" s="27" t="s">
        <v>45</v>
      </c>
      <c r="X146" s="8"/>
      <c r="Y146" s="27" t="s">
        <v>43</v>
      </c>
      <c r="Z146" s="8"/>
      <c r="AA146" s="27" t="s">
        <v>45</v>
      </c>
      <c r="AB146" s="8"/>
      <c r="AC146" s="27" t="s">
        <v>43</v>
      </c>
      <c r="AD146" s="8"/>
      <c r="AE146" s="27" t="s">
        <v>45</v>
      </c>
      <c r="AF146" s="8"/>
      <c r="AG146" s="27" t="s">
        <v>43</v>
      </c>
      <c r="AH146" s="8"/>
      <c r="AI146" s="27" t="s">
        <v>45</v>
      </c>
      <c r="AJ146" s="8"/>
      <c r="AK146" s="27" t="s">
        <v>43</v>
      </c>
      <c r="AL146" s="8"/>
      <c r="AM146" s="27" t="s">
        <v>45</v>
      </c>
      <c r="AN146" s="8"/>
      <c r="AO146" s="27" t="s">
        <v>43</v>
      </c>
      <c r="AP146" s="8"/>
      <c r="AQ146" s="27" t="s">
        <v>45</v>
      </c>
      <c r="AR146" s="8"/>
      <c r="AS146" s="27" t="s">
        <v>43</v>
      </c>
      <c r="AT146" s="8"/>
      <c r="AU146" s="27" t="s">
        <v>45</v>
      </c>
      <c r="AV146" s="8"/>
      <c r="AW146" s="27" t="s">
        <v>43</v>
      </c>
      <c r="AX146" s="8"/>
      <c r="AY146" s="27" t="s">
        <v>45</v>
      </c>
      <c r="AZ146" s="8"/>
      <c r="BA146" s="27" t="s">
        <v>43</v>
      </c>
      <c r="BB146" s="8"/>
      <c r="BC146" s="27" t="s">
        <v>45</v>
      </c>
      <c r="BD146" s="8"/>
      <c r="BE146" s="27" t="s">
        <v>43</v>
      </c>
      <c r="BF146" s="8"/>
      <c r="BG146" s="27" t="s">
        <v>45</v>
      </c>
      <c r="BH146" s="8"/>
      <c r="BI146" s="27" t="s">
        <v>43</v>
      </c>
      <c r="BJ146" s="8"/>
      <c r="BK146" s="27" t="s">
        <v>45</v>
      </c>
      <c r="BL146" s="8"/>
      <c r="BM146" s="27" t="s">
        <v>43</v>
      </c>
      <c r="BN146" s="8"/>
      <c r="BO146" s="27" t="s">
        <v>45</v>
      </c>
      <c r="BP146" s="8"/>
      <c r="BQ146" s="27" t="s">
        <v>43</v>
      </c>
      <c r="BR146" s="8"/>
      <c r="BS146" s="27" t="s">
        <v>45</v>
      </c>
      <c r="BT146" s="8"/>
      <c r="BU146" s="27" t="s">
        <v>43</v>
      </c>
      <c r="BV146" s="8"/>
      <c r="BW146" s="27" t="s">
        <v>45</v>
      </c>
      <c r="BX146" s="8"/>
      <c r="BY146" s="27" t="s">
        <v>43</v>
      </c>
      <c r="BZ146" s="8"/>
      <c r="CA146" s="27" t="s">
        <v>45</v>
      </c>
      <c r="CB146" s="8"/>
      <c r="CC146" s="27" t="s">
        <v>43</v>
      </c>
      <c r="CD146" s="8"/>
      <c r="CE146" s="27" t="s">
        <v>45</v>
      </c>
      <c r="CF146" s="25"/>
      <c r="CG146" s="27" t="s">
        <v>43</v>
      </c>
      <c r="CH146" s="25"/>
      <c r="CI146" s="27" t="s">
        <v>45</v>
      </c>
      <c r="CJ146" s="25"/>
      <c r="CK146" s="27" t="s">
        <v>43</v>
      </c>
      <c r="CL146" s="25"/>
      <c r="CM146" s="27" t="s">
        <v>45</v>
      </c>
      <c r="CN146" s="25"/>
      <c r="CO146" s="27" t="s">
        <v>43</v>
      </c>
      <c r="CP146" s="25"/>
    </row>
    <row r="147" spans="1:94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25"/>
      <c r="BX147" s="8"/>
      <c r="BY147" s="25"/>
      <c r="BZ147" s="8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</row>
    <row r="148" spans="1:94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</sheetData>
  <pageMargins left="0.7" right="0.7" top="0.75" bottom="0.75" header="0.3" footer="0.3"/>
  <pageSetup scale="6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QXAXS7VD5RUN-1176138465-60658</_dlc_DocId>
    <_dlc_DocIdUrl xmlns="1fb3335c-30d7-4bba-904e-f5536abc823a">
      <Url>http://intranet/s/finance/_layouts/15/DocIdRedir.aspx?ID=QXAXS7VD5RUN-1176138465-60658</Url>
      <Description>QXAXS7VD5RUN-1176138465-60658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5498F9-0BF8-40BA-A2B0-597FB2C476C5}">
  <ds:schemaRefs>
    <ds:schemaRef ds:uri="http://purl.org/dc/elements/1.1/"/>
    <ds:schemaRef ds:uri="http://schemas.microsoft.com/office/2006/metadata/properties"/>
    <ds:schemaRef ds:uri="http://purl.org/dc/terms/"/>
    <ds:schemaRef ds:uri="1fb3335c-30d7-4bba-904e-f5536abc823a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609ce63-d02d-43da-b3f8-4545fdb1b45a"/>
  </ds:schemaRefs>
</ds:datastoreItem>
</file>

<file path=customXml/itemProps3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2022-02-04T15:24:05Z</cp:lastPrinted>
  <dcterms:created xsi:type="dcterms:W3CDTF">2020-04-08T14:34:01Z</dcterms:created>
  <dcterms:modified xsi:type="dcterms:W3CDTF">2022-02-08T13:22:00Z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a2a07c7f-4fc5-4597-b227-9f17d96c7095</vt:lpwstr>
  </property>
</Properties>
</file>