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intranet/s/finance/Shared Documents/PUC/COVID/Docket 5026 - AR Aging/PUC Billing Report Submittals Docket 5026/"/>
    </mc:Choice>
  </mc:AlternateContent>
  <xr:revisionPtr revIDLastSave="0" documentId="13_ncr:1_{EDEF88BD-4EB1-4F2B-94E7-0C073470BA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Input'!$A$1:$H$58</definedName>
    <definedName name="_xlnm.Print_Area" localSheetId="2">'Financial Input'!$A$1:$P$154</definedName>
    <definedName name="_xlnm.Print_Area" localSheetId="0">Summary!$B$4:$BE$37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I33" i="4" l="1"/>
  <c r="BH33" i="4"/>
  <c r="BI32" i="4"/>
  <c r="BH32" i="4"/>
  <c r="BH35" i="4" s="1"/>
  <c r="BI34" i="4"/>
  <c r="BH34" i="4"/>
  <c r="C118" i="4"/>
  <c r="B118" i="4"/>
  <c r="C89" i="4"/>
  <c r="B89" i="4"/>
  <c r="BI35" i="4" l="1"/>
  <c r="BH36" i="4"/>
  <c r="C43" i="3" l="1"/>
  <c r="B43" i="3"/>
  <c r="E151" i="5"/>
  <c r="O8" i="5" l="1"/>
  <c r="BG34" i="4"/>
  <c r="BF34" i="4"/>
  <c r="B117" i="4"/>
  <c r="BG33" i="4" s="1"/>
  <c r="B88" i="4"/>
  <c r="BG32" i="4" s="1"/>
  <c r="BG35" i="4" s="1"/>
  <c r="C42" i="3" l="1"/>
  <c r="C117" i="4" s="1"/>
  <c r="BF33" i="4" s="1"/>
  <c r="B42" i="3"/>
  <c r="C88" i="4" s="1"/>
  <c r="BF32" i="4" s="1"/>
  <c r="BF35" i="4" s="1"/>
  <c r="BF36" i="4" s="1"/>
  <c r="I151" i="5"/>
  <c r="O11" i="5" l="1"/>
  <c r="BE34" i="4"/>
  <c r="BD34" i="4"/>
  <c r="B116" i="4"/>
  <c r="BE33" i="4" s="1"/>
  <c r="B87" i="4"/>
  <c r="BE32" i="4" s="1"/>
  <c r="BE35" i="4" s="1"/>
  <c r="C41" i="3"/>
  <c r="C116" i="4" s="1"/>
  <c r="BD33" i="4" s="1"/>
  <c r="B41" i="3"/>
  <c r="C87" i="4" s="1"/>
  <c r="BD32" i="4" s="1"/>
  <c r="BD35" i="4" l="1"/>
  <c r="BD36" i="4" s="1"/>
  <c r="M151" i="5" l="1"/>
  <c r="O14" i="5"/>
  <c r="BC34" i="4" l="1"/>
  <c r="BB34" i="4"/>
  <c r="C115" i="4"/>
  <c r="BB33" i="4" s="1"/>
  <c r="B115" i="4"/>
  <c r="BC33" i="4" s="1"/>
  <c r="C86" i="4"/>
  <c r="BB32" i="4" s="1"/>
  <c r="BB35" i="4" s="1"/>
  <c r="B86" i="4"/>
  <c r="BC32" i="4" s="1"/>
  <c r="BC35" i="4" l="1"/>
  <c r="BB36" i="4"/>
  <c r="Q151" i="5" l="1"/>
  <c r="O17" i="5" l="1"/>
  <c r="BA34" i="4"/>
  <c r="AZ34" i="4"/>
  <c r="C114" i="4"/>
  <c r="AZ33" i="4" s="1"/>
  <c r="B114" i="4"/>
  <c r="BA33" i="4" s="1"/>
  <c r="C85" i="4"/>
  <c r="AZ32" i="4" s="1"/>
  <c r="B85" i="4"/>
  <c r="BA32" i="4" s="1"/>
  <c r="BA35" i="4" s="1"/>
  <c r="U151" i="5"/>
  <c r="AZ35" i="4" l="1"/>
  <c r="AZ36" i="4" s="1"/>
  <c r="O20" i="5" l="1"/>
  <c r="C113" i="4"/>
  <c r="AX33" i="4" s="1"/>
  <c r="B113" i="4"/>
  <c r="AY33" i="4" s="1"/>
  <c r="C84" i="4"/>
  <c r="AX32" i="4" s="1"/>
  <c r="B84" i="4"/>
  <c r="AY32" i="4" s="1"/>
  <c r="AY34" i="4"/>
  <c r="AX34" i="4"/>
  <c r="Y151" i="5"/>
  <c r="AX35" i="4" l="1"/>
  <c r="AY35" i="4"/>
  <c r="AX36" i="4" l="1"/>
  <c r="O23" i="5" l="1"/>
  <c r="AW34" i="4" l="1"/>
  <c r="AV34" i="4"/>
  <c r="C112" i="4"/>
  <c r="AV33" i="4" s="1"/>
  <c r="B112" i="4"/>
  <c r="AW33" i="4" s="1"/>
  <c r="C83" i="4"/>
  <c r="AV32" i="4" s="1"/>
  <c r="B83" i="4"/>
  <c r="AW32" i="4" s="1"/>
  <c r="AW35" i="4" l="1"/>
  <c r="AV35" i="4"/>
  <c r="AC151" i="5"/>
  <c r="AV36" i="4" l="1"/>
  <c r="O26" i="5"/>
  <c r="AU34" i="4"/>
  <c r="AT34" i="4"/>
  <c r="B111" i="4"/>
  <c r="AU33" i="4" s="1"/>
  <c r="C111" i="4"/>
  <c r="AT33" i="4" s="1"/>
  <c r="B82" i="4"/>
  <c r="AU32" i="4" s="1"/>
  <c r="AU35" i="4" s="1"/>
  <c r="C82" i="4"/>
  <c r="AT32" i="4" s="1"/>
  <c r="AT35" i="4" l="1"/>
  <c r="AT36" i="4" s="1"/>
  <c r="O29" i="5" l="1"/>
  <c r="C110" i="4"/>
  <c r="AR33" i="4" s="1"/>
  <c r="B110" i="4"/>
  <c r="AS33" i="4" s="1"/>
  <c r="C81" i="4"/>
  <c r="AR32" i="4" s="1"/>
  <c r="B81" i="4"/>
  <c r="AS32" i="4" s="1"/>
  <c r="AS34" i="4"/>
  <c r="AR34" i="4"/>
  <c r="AS35" i="4" l="1"/>
  <c r="AR35" i="4"/>
  <c r="AR36" i="4" l="1"/>
  <c r="O32" i="5" l="1"/>
  <c r="AQ34" i="4"/>
  <c r="AP34" i="4"/>
  <c r="C109" i="4"/>
  <c r="AP33" i="4" s="1"/>
  <c r="B109" i="4"/>
  <c r="AQ33" i="4" s="1"/>
  <c r="C80" i="4"/>
  <c r="AP32" i="4" s="1"/>
  <c r="AP35" i="4" s="1"/>
  <c r="B80" i="4"/>
  <c r="AQ32" i="4" s="1"/>
  <c r="AQ35" i="4" l="1"/>
  <c r="AP36" i="4" s="1"/>
  <c r="O35" i="5" l="1"/>
  <c r="AO34" i="4"/>
  <c r="AN34" i="4"/>
  <c r="C108" i="4"/>
  <c r="AN33" i="4" s="1"/>
  <c r="B108" i="4"/>
  <c r="AO33" i="4" s="1"/>
  <c r="C79" i="4"/>
  <c r="AN32" i="4" s="1"/>
  <c r="B79" i="4"/>
  <c r="AO32" i="4" s="1"/>
  <c r="AN35" i="4" l="1"/>
  <c r="AO35" i="4"/>
  <c r="AN36" i="4" l="1"/>
  <c r="O38" i="5"/>
  <c r="C2" i="4"/>
  <c r="C107" i="4"/>
  <c r="AL33" i="4" s="1"/>
  <c r="B107" i="4"/>
  <c r="AM33" i="4" s="1"/>
  <c r="C78" i="4"/>
  <c r="AL32" i="4" s="1"/>
  <c r="B78" i="4"/>
  <c r="AM32" i="4" s="1"/>
  <c r="AM34" i="4"/>
  <c r="AL34" i="4"/>
  <c r="AL35" i="4" l="1"/>
  <c r="O41" i="5"/>
  <c r="B106" i="4"/>
  <c r="AK33" i="4" s="1"/>
  <c r="C106" i="4"/>
  <c r="AJ33" i="4" s="1"/>
  <c r="B77" i="4"/>
  <c r="AK32" i="4" s="1"/>
  <c r="C77" i="4"/>
  <c r="AJ32" i="4" s="1"/>
  <c r="AK34" i="4"/>
  <c r="AJ34" i="4"/>
  <c r="AJ35" i="4" l="1"/>
  <c r="D77" i="4"/>
  <c r="D106" i="4"/>
  <c r="O44" i="5"/>
  <c r="O47" i="5"/>
  <c r="AM35" i="4" l="1"/>
  <c r="AL36" i="4" s="1"/>
  <c r="B105" i="4"/>
  <c r="B76" i="4"/>
  <c r="AI32" i="4" s="1"/>
  <c r="AI34" i="4"/>
  <c r="AH34" i="4"/>
  <c r="C30" i="3"/>
  <c r="C105" i="4" s="1"/>
  <c r="AH33" i="4" s="1"/>
  <c r="B30" i="3"/>
  <c r="C76" i="4" s="1"/>
  <c r="AH32" i="4" s="1"/>
  <c r="D105" i="4" l="1"/>
  <c r="D76" i="4"/>
  <c r="AK35" i="4" s="1"/>
  <c r="AJ36" i="4" s="1"/>
  <c r="AI33" i="4"/>
  <c r="AH35" i="4"/>
  <c r="O83" i="5" l="1"/>
  <c r="C104" i="4" l="1"/>
  <c r="AF33" i="4" s="1"/>
  <c r="B104" i="4"/>
  <c r="AG33" i="4" s="1"/>
  <c r="C75" i="4"/>
  <c r="AF32" i="4" s="1"/>
  <c r="B75" i="4"/>
  <c r="AG32" i="4" s="1"/>
  <c r="AG34" i="4"/>
  <c r="AF34" i="4"/>
  <c r="D75" i="4" l="1"/>
  <c r="D104" i="4"/>
  <c r="AF35" i="4"/>
  <c r="AI35" i="4" l="1"/>
  <c r="AH36" i="4" s="1"/>
  <c r="O86" i="5"/>
  <c r="O50" i="5"/>
  <c r="C103" i="4" l="1"/>
  <c r="AD33" i="4" s="1"/>
  <c r="B103" i="4"/>
  <c r="AE33" i="4" s="1"/>
  <c r="C74" i="4"/>
  <c r="AD32" i="4" s="1"/>
  <c r="B74" i="4"/>
  <c r="AE32" i="4" s="1"/>
  <c r="AE34" i="4"/>
  <c r="AD34" i="4"/>
  <c r="D103" i="4" l="1"/>
  <c r="D74" i="4"/>
  <c r="AG35" i="4" s="1"/>
  <c r="AF36" i="4" s="1"/>
  <c r="AD35" i="4"/>
  <c r="O89" i="5" l="1"/>
  <c r="O53" i="5"/>
  <c r="C102" i="4" l="1"/>
  <c r="AB33" i="4" s="1"/>
  <c r="B102" i="4"/>
  <c r="AC33" i="4" s="1"/>
  <c r="C73" i="4"/>
  <c r="AB32" i="4" s="1"/>
  <c r="B73" i="4"/>
  <c r="AC32" i="4" s="1"/>
  <c r="AC34" i="4"/>
  <c r="AB34" i="4"/>
  <c r="D73" i="4" l="1"/>
  <c r="D102" i="4"/>
  <c r="AB35" i="4"/>
  <c r="AE35" i="4" l="1"/>
  <c r="AD36" i="4" s="1"/>
  <c r="O92" i="5"/>
  <c r="O56" i="5"/>
  <c r="AA34" i="4" l="1"/>
  <c r="Z34" i="4"/>
  <c r="Y34" i="4"/>
  <c r="X34" i="4"/>
  <c r="C101" i="4" l="1"/>
  <c r="Z33" i="4" s="1"/>
  <c r="B101" i="4"/>
  <c r="AA33" i="4" s="1"/>
  <c r="C72" i="4"/>
  <c r="Z32" i="4" s="1"/>
  <c r="B72" i="4"/>
  <c r="AA32" i="4" s="1"/>
  <c r="AA35" i="4" l="1"/>
  <c r="Z35" i="4"/>
  <c r="D72" i="4"/>
  <c r="D101" i="4"/>
  <c r="O95" i="5"/>
  <c r="Z36" i="4" l="1"/>
  <c r="AC35" i="4"/>
  <c r="AB36" i="4" s="1"/>
  <c r="O59" i="5"/>
  <c r="C100" i="4" l="1"/>
  <c r="X33" i="4" s="1"/>
  <c r="B100" i="4"/>
  <c r="C71" i="4"/>
  <c r="X32" i="4" s="1"/>
  <c r="B71" i="4"/>
  <c r="X35" i="4" l="1"/>
  <c r="D100" i="4"/>
  <c r="Y33" i="4"/>
  <c r="D71" i="4"/>
  <c r="Y32" i="4"/>
  <c r="O98" i="5"/>
  <c r="O62" i="5"/>
  <c r="Y35" i="4" l="1"/>
  <c r="X36" i="4" s="1"/>
  <c r="O101" i="5"/>
  <c r="O65" i="5"/>
  <c r="O104" i="5" l="1"/>
  <c r="O68" i="5"/>
  <c r="I107" i="5" l="1"/>
  <c r="O107" i="5" l="1"/>
  <c r="O71" i="5"/>
  <c r="M113" i="5" l="1"/>
  <c r="O113" i="5" s="1"/>
  <c r="O77" i="5"/>
  <c r="M116" i="5" l="1"/>
  <c r="O116" i="5" l="1"/>
  <c r="O110" i="5"/>
  <c r="O80" i="5"/>
  <c r="O74" i="5"/>
  <c r="B47" i="3" l="1"/>
  <c r="A5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C122" i="4"/>
  <c r="B122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94" i="4"/>
  <c r="C95" i="4"/>
  <c r="C96" i="4"/>
  <c r="C97" i="4"/>
  <c r="C98" i="4"/>
  <c r="C99" i="4"/>
  <c r="C93" i="4"/>
  <c r="B94" i="4"/>
  <c r="B95" i="4"/>
  <c r="B96" i="4"/>
  <c r="B97" i="4"/>
  <c r="B98" i="4"/>
  <c r="B99" i="4"/>
  <c r="B93" i="4"/>
  <c r="C5" i="3"/>
  <c r="B35" i="4" l="1"/>
  <c r="A120" i="4" l="1"/>
  <c r="B34" i="4" s="1"/>
  <c r="A91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93" i="4"/>
  <c r="D128" i="4"/>
  <c r="D127" i="4"/>
  <c r="D124" i="4"/>
  <c r="D123" i="4"/>
  <c r="D126" i="4"/>
  <c r="D122" i="4"/>
  <c r="D125" i="4"/>
  <c r="D96" i="4"/>
  <c r="D64" i="4"/>
  <c r="D99" i="4"/>
  <c r="D95" i="4"/>
  <c r="D98" i="4"/>
  <c r="D94" i="4"/>
  <c r="D97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sharedStrings.xml><?xml version="1.0" encoding="utf-8"?>
<sst xmlns="http://schemas.openxmlformats.org/spreadsheetml/2006/main" count="525" uniqueCount="63">
  <si>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</si>
  <si>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</si>
  <si>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</si>
  <si>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</si>
  <si>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</si>
  <si>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</si>
  <si>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</si>
  <si>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</si>
  <si>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</si>
  <si>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</si>
  <si>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</si>
  <si>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</si>
  <si>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</si>
  <si>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</si>
  <si>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</si>
  <si>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</si>
  <si>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</si>
  <si>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</si>
  <si>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</si>
  <si>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</si>
  <si>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</si>
  <si>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</si>
  <si>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</si>
  <si>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</si>
  <si>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</si>
  <si>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</si>
  <si>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</si>
  <si>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</si>
  <si>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</si>
  <si>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</si>
  <si>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</si>
  <si>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</si>
  <si>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</si>
  <si>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</si>
  <si>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</si>
  <si>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</si>
  <si>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</si>
  <si>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</si>
  <si>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</si>
  <si>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</si>
  <si>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</si>
  <si>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</si>
  <si>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</si>
  <si>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</si>
  <si>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</si>
  <si>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</si>
  <si>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</si>
  <si>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</si>
  <si>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</si>
  <si>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</si>
  <si>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</si>
  <si>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</si>
  <si>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</si>
  <si>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</si>
  <si>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</si>
  <si>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</si>
  <si>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</si>
  <si>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</si>
  <si>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</si>
  <si>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</si>
  <si>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</si>
  <si>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Current Year (2022)</t>
  </si>
  <si>
    <t>Prior Year (2021)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</si>
</sst>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 applyFill="1"/>
    <xf numFmtId="0" fontId="13" fillId="0" borderId="0" xfId="0" applyFont="1" applyFill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 applyFill="1" applyBorder="1" applyAlignment="1"/>
    <xf numFmtId="3" fontId="10" fillId="4" borderId="0" xfId="1" applyNumberFormat="1" applyFont="1" applyFill="1" applyBorder="1" applyAlignment="1">
      <alignment horizontal="center"/>
    </xf>
    <xf numFmtId="167" fontId="2" fillId="4" borderId="0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Summary!$A$78:$A$89</c:f>
              <c:numCache>
                <c:formatCode>[$-409]mmmm\-yy;@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Summary!$C$78:$C$89</c:f>
              <c:numCache>
                <c:formatCode>_(* #,##0_);_(* \(#,##0\);_(* "-"??_);_(@_)</c:formatCode>
                <c:ptCount val="12"/>
                <c:pt idx="0">
                  <c:v>552550.40419947496</c:v>
                </c:pt>
                <c:pt idx="1">
                  <c:v>561680.92749398958</c:v>
                </c:pt>
                <c:pt idx="2">
                  <c:v>588815.72766404203</c:v>
                </c:pt>
                <c:pt idx="3">
                  <c:v>920418.72301837278</c:v>
                </c:pt>
                <c:pt idx="4">
                  <c:v>1034271.2414698163</c:v>
                </c:pt>
                <c:pt idx="5">
                  <c:v>795392.36482939636</c:v>
                </c:pt>
                <c:pt idx="6">
                  <c:v>913450.31758530182</c:v>
                </c:pt>
                <c:pt idx="7">
                  <c:v>796803.85039370076</c:v>
                </c:pt>
                <c:pt idx="8">
                  <c:v>575698.99212598428</c:v>
                </c:pt>
                <c:pt idx="9">
                  <c:v>574964.40682414698</c:v>
                </c:pt>
                <c:pt idx="10">
                  <c:v>591912.62729658792</c:v>
                </c:pt>
                <c:pt idx="11">
                  <c:v>545392.6902887139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Summary!$A$78:$A$89</c:f>
              <c:numCache>
                <c:formatCode>[$-409]mmmm\-yy;@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Summary!$B$78:$B$89</c:f>
              <c:numCache>
                <c:formatCode>_(* #,##0_);_(* \(#,##0\);_(* "-"??_);_(@_)</c:formatCode>
                <c:ptCount val="12"/>
                <c:pt idx="0">
                  <c:v>533967.42257217842</c:v>
                </c:pt>
                <c:pt idx="1">
                  <c:v>591911.75328083988</c:v>
                </c:pt>
                <c:pt idx="2">
                  <c:v>587861.26509186346</c:v>
                </c:pt>
                <c:pt idx="3">
                  <c:v>764849.56692913384</c:v>
                </c:pt>
                <c:pt idx="4">
                  <c:v>637451.79002624669</c:v>
                </c:pt>
                <c:pt idx="5">
                  <c:v>715703.43307086616</c:v>
                </c:pt>
                <c:pt idx="6">
                  <c:v>802383.88188976375</c:v>
                </c:pt>
                <c:pt idx="7">
                  <c:v>904247.35170603672</c:v>
                </c:pt>
                <c:pt idx="8">
                  <c:v>746791.48818897631</c:v>
                </c:pt>
                <c:pt idx="9">
                  <c:v>670556.39370078733</c:v>
                </c:pt>
                <c:pt idx="10">
                  <c:v>589693.82152230968</c:v>
                </c:pt>
                <c:pt idx="11">
                  <c:v>650741.30708661408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Summary!$A$91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Summary!$A$107:$A$118</c:f>
              <c:numCache>
                <c:formatCode>[$-409]mmmm\-yy;@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Summary!$C$107:$C$118</c:f>
              <c:numCache>
                <c:formatCode>_(* #,##0_);_(* \(#,##0\);_(* "-"??_);_(@_)</c:formatCode>
                <c:ptCount val="12"/>
                <c:pt idx="0">
                  <c:v>333800.48818965029</c:v>
                </c:pt>
                <c:pt idx="1">
                  <c:v>299245.56</c:v>
                </c:pt>
                <c:pt idx="2">
                  <c:v>330441.18698707118</c:v>
                </c:pt>
                <c:pt idx="3">
                  <c:v>394304.31583341857</c:v>
                </c:pt>
                <c:pt idx="4">
                  <c:v>522963.47317457787</c:v>
                </c:pt>
                <c:pt idx="5">
                  <c:v>416886.62917591253</c:v>
                </c:pt>
                <c:pt idx="6">
                  <c:v>379515</c:v>
                </c:pt>
                <c:pt idx="7">
                  <c:v>434815</c:v>
                </c:pt>
                <c:pt idx="8">
                  <c:v>342584.59396698955</c:v>
                </c:pt>
                <c:pt idx="9">
                  <c:v>322657.16013609688</c:v>
                </c:pt>
                <c:pt idx="10">
                  <c:v>354041</c:v>
                </c:pt>
                <c:pt idx="11">
                  <c:v>313343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Summary!$A$107:$A$118</c:f>
              <c:numCache>
                <c:formatCode>[$-409]mmmm\-yy;@</c:formatCode>
                <c:ptCount val="12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  <c:pt idx="6">
                  <c:v>44470</c:v>
                </c:pt>
                <c:pt idx="7">
                  <c:v>44501</c:v>
                </c:pt>
                <c:pt idx="8">
                  <c:v>44531</c:v>
                </c:pt>
                <c:pt idx="9">
                  <c:v>44562</c:v>
                </c:pt>
                <c:pt idx="10">
                  <c:v>44593</c:v>
                </c:pt>
                <c:pt idx="11">
                  <c:v>44621</c:v>
                </c:pt>
              </c:numCache>
            </c:numRef>
          </c:cat>
          <c:val>
            <c:numRef>
              <c:f>Summary!$B$107:$B$118</c:f>
              <c:numCache>
                <c:formatCode>_(* #,##0_);_(* \(#,##0\);_(* "-"??_);_(@_)</c:formatCode>
                <c:ptCount val="12"/>
                <c:pt idx="0">
                  <c:v>329084.72175779555</c:v>
                </c:pt>
                <c:pt idx="1">
                  <c:v>353085</c:v>
                </c:pt>
                <c:pt idx="2">
                  <c:v>353141.44209072087</c:v>
                </c:pt>
                <c:pt idx="3">
                  <c:v>414577.11209905299</c:v>
                </c:pt>
                <c:pt idx="4">
                  <c:v>407774.9945435758</c:v>
                </c:pt>
                <c:pt idx="5">
                  <c:v>434192.44249497633</c:v>
                </c:pt>
                <c:pt idx="6">
                  <c:v>477878.52565927163</c:v>
                </c:pt>
                <c:pt idx="7">
                  <c:v>552599.69820683391</c:v>
                </c:pt>
                <c:pt idx="8">
                  <c:v>436956.78427634295</c:v>
                </c:pt>
                <c:pt idx="9">
                  <c:v>364164.01870651467</c:v>
                </c:pt>
                <c:pt idx="10">
                  <c:v>377149.36878192559</c:v>
                </c:pt>
                <c:pt idx="11">
                  <c:v>432270.79827881866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Summary!$A$120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Summary!$A$122:$A$128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Summary!$C$122:$C$128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Summary!$A$122:$A$128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Summary!$B$122:$B$128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60</xdr:col>
      <xdr:colOff>687916</xdr:colOff>
      <xdr:row>18</xdr:row>
      <xdr:rowOff>182041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46</xdr:col>
      <xdr:colOff>385234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46</xdr:col>
      <xdr:colOff>353483</xdr:colOff>
      <xdr:row>19</xdr:row>
      <xdr:rowOff>9003</xdr:rowOff>
    </xdr:from>
    <xdr:to>
      <xdr:col>53</xdr:col>
      <xdr:colOff>86783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53</xdr:col>
      <xdr:colOff>98428</xdr:colOff>
      <xdr:row>19</xdr:row>
      <xdr:rowOff>15354</xdr:rowOff>
    </xdr:from>
    <xdr:to>
      <xdr:col>60</xdr:col>
      <xdr:colOff>666750</xdr:colOff>
      <xdr:row>30</xdr:row>
      <xdr:rowOff>15355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J128"/>
  <sheetViews>
    <sheetView tabSelected="1" zoomScale="90" zoomScaleNormal="90" workbookViewId="0">
      <selection activeCell="AW2" sqref="AW2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style="9" hidden="1" customWidth="1"/>
    <col min="6" max="6" width="1" style="9" hidden="1" customWidth="1"/>
    <col min="7" max="7" width="9.5703125" hidden="1" customWidth="1"/>
    <col min="8" max="8" width="9.5703125" style="9" hidden="1" customWidth="1"/>
    <col min="9" max="9" width="1" style="9" hidden="1" customWidth="1"/>
    <col min="10" max="10" width="9.5703125" hidden="1" customWidth="1"/>
    <col min="11" max="11" width="9.5703125" style="9" hidden="1" customWidth="1"/>
    <col min="12" max="12" width="1" style="9" hidden="1" customWidth="1"/>
    <col min="13" max="13" width="11.140625" hidden="1" customWidth="1"/>
    <col min="14" max="14" width="9.5703125" style="9" hidden="1" customWidth="1"/>
    <col min="15" max="15" width="1" style="9" hidden="1" customWidth="1"/>
    <col min="16" max="16" width="11.140625" hidden="1" customWidth="1"/>
    <col min="17" max="17" width="9.5703125" style="9" hidden="1" customWidth="1"/>
    <col min="18" max="18" width="1" style="9" hidden="1" customWidth="1"/>
    <col min="19" max="19" width="9.5703125" hidden="1" customWidth="1"/>
    <col min="20" max="20" width="11.140625" style="9" hidden="1" customWidth="1"/>
    <col min="21" max="21" width="1" style="9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style="30" hidden="1" customWidth="1"/>
    <col min="29" max="29" width="11.28515625" style="30" hidden="1" customWidth="1"/>
    <col min="30" max="32" width="11.140625" style="30" hidden="1" customWidth="1"/>
    <col min="33" max="33" width="9.42578125" style="30" hidden="1" customWidth="1"/>
    <col min="34" max="34" width="12.140625" style="30" hidden="1" customWidth="1"/>
    <col min="35" max="35" width="10.85546875" style="30" hidden="1" customWidth="1"/>
    <col min="36" max="36" width="9.42578125" style="30" hidden="1" customWidth="1"/>
    <col min="37" max="38" width="10.42578125" style="30" hidden="1" customWidth="1"/>
    <col min="39" max="39" width="10.140625" style="30" hidden="1" customWidth="1"/>
    <col min="40" max="40" width="10.28515625" style="30" hidden="1" customWidth="1"/>
    <col min="41" max="41" width="9.42578125" style="30" hidden="1" customWidth="1"/>
    <col min="42" max="43" width="9.5703125" style="30" hidden="1" customWidth="1"/>
    <col min="44" max="53" width="11.140625" style="30" bestFit="1" customWidth="1"/>
    <col min="54" max="54" width="9.5703125" style="30" bestFit="1" customWidth="1"/>
    <col min="55" max="55" width="10.85546875" style="30" customWidth="1"/>
    <col min="56" max="56" width="9.5703125" style="30" bestFit="1" customWidth="1"/>
    <col min="57" max="57" width="11.140625" style="30" bestFit="1" customWidth="1"/>
    <col min="58" max="60" width="9.5703125" style="30" bestFit="1" customWidth="1"/>
    <col min="61" max="61" width="11.140625" style="30" bestFit="1" customWidth="1"/>
  </cols>
  <sheetData>
    <row r="1" spans="1:62" ht="65.25" customHeight="1" x14ac:dyDescent="1.100000000000000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48"/>
      <c r="Z1" s="48"/>
      <c r="AA1" s="58" t="s">
        <v>22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J1" s="30"/>
    </row>
    <row r="2" spans="1:62" s="9" customFormat="1" ht="23.25" x14ac:dyDescent="0.35">
      <c r="A2" s="28"/>
      <c r="B2" s="28"/>
      <c r="C2" s="62" t="str">
        <f>'Demand Input'!C8</f>
        <v>Narragansett Bay Commission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29"/>
      <c r="Z2" s="29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30"/>
      <c r="BE2" s="30"/>
      <c r="BF2" s="30"/>
      <c r="BG2" s="30"/>
      <c r="BH2" s="30"/>
      <c r="BI2" s="30"/>
      <c r="BJ2" s="30"/>
    </row>
    <row r="3" spans="1:62" s="9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30"/>
      <c r="BE3" s="30"/>
      <c r="BF3" s="30"/>
      <c r="BG3" s="30"/>
      <c r="BH3" s="30"/>
      <c r="BI3" s="30"/>
      <c r="BJ3" s="30"/>
    </row>
    <row r="4" spans="1:62" s="9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30"/>
      <c r="BE4" s="30"/>
      <c r="BF4" s="30"/>
      <c r="BG4" s="30"/>
      <c r="BH4" s="30"/>
      <c r="BI4" s="30"/>
      <c r="BJ4" s="30"/>
    </row>
    <row r="5" spans="1:62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J5" s="30"/>
    </row>
    <row r="6" spans="1:62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J6" s="30"/>
    </row>
    <row r="7" spans="1:62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J7" s="30"/>
    </row>
    <row r="8" spans="1:62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J8" s="30"/>
    </row>
    <row r="9" spans="1:62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J9" s="30"/>
    </row>
    <row r="10" spans="1:62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J10" s="30"/>
    </row>
    <row r="11" spans="1:62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J11" s="30"/>
    </row>
    <row r="12" spans="1:62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J12" s="30"/>
    </row>
    <row r="13" spans="1:62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J13" s="30"/>
    </row>
    <row r="14" spans="1:62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J14" s="30"/>
    </row>
    <row r="15" spans="1:62" x14ac:dyDescent="0.2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J15" s="30"/>
    </row>
    <row r="16" spans="1:62" x14ac:dyDescent="0.2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</row>
    <row r="17" spans="1:6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</row>
    <row r="18" spans="1:6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</row>
    <row r="19" spans="1:61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</row>
    <row r="20" spans="1:6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</row>
    <row r="21" spans="1:61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</row>
    <row r="22" spans="1:61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</row>
    <row r="23" spans="1:61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</row>
    <row r="24" spans="1:6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</row>
    <row r="25" spans="1:61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61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</row>
    <row r="27" spans="1:6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</row>
    <row r="28" spans="1:61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</row>
    <row r="29" spans="1:61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</row>
    <row r="30" spans="1:6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</row>
    <row r="31" spans="1:61" x14ac:dyDescent="0.25">
      <c r="A31" s="28"/>
      <c r="B31" s="12" t="s">
        <v>23</v>
      </c>
      <c r="C31" s="10"/>
      <c r="D31" s="63" t="s">
        <v>8</v>
      </c>
      <c r="E31" s="63"/>
      <c r="F31" s="15"/>
      <c r="G31" s="63" t="s">
        <v>9</v>
      </c>
      <c r="H31" s="63"/>
      <c r="I31" s="15"/>
      <c r="J31" s="63" t="s">
        <v>10</v>
      </c>
      <c r="K31" s="63"/>
      <c r="L31" s="15"/>
      <c r="M31" s="63" t="s">
        <v>2</v>
      </c>
      <c r="N31" s="63"/>
      <c r="O31" s="15"/>
      <c r="P31" s="63" t="s">
        <v>11</v>
      </c>
      <c r="Q31" s="63"/>
      <c r="R31" s="15"/>
      <c r="S31" s="63" t="s">
        <v>12</v>
      </c>
      <c r="T31" s="63"/>
      <c r="U31" s="15"/>
      <c r="V31" s="63" t="s">
        <v>13</v>
      </c>
      <c r="W31" s="63"/>
      <c r="X31" s="63" t="s">
        <v>55</v>
      </c>
      <c r="Y31" s="63"/>
      <c r="Z31" s="63" t="s">
        <v>57</v>
      </c>
      <c r="AA31" s="63"/>
      <c r="AB31" s="63" t="s">
        <v>58</v>
      </c>
      <c r="AC31" s="63"/>
      <c r="AD31" s="63" t="s">
        <v>59</v>
      </c>
      <c r="AE31" s="63"/>
      <c r="AF31" s="60">
        <v>44197</v>
      </c>
      <c r="AG31" s="60"/>
      <c r="AH31" s="60">
        <v>44228</v>
      </c>
      <c r="AI31" s="60"/>
      <c r="AJ31" s="60">
        <v>44256</v>
      </c>
      <c r="AK31" s="60"/>
      <c r="AL31" s="60">
        <v>44287</v>
      </c>
      <c r="AM31" s="60"/>
      <c r="AN31" s="60">
        <v>44317</v>
      </c>
      <c r="AO31" s="60"/>
      <c r="AP31" s="60">
        <v>44348</v>
      </c>
      <c r="AQ31" s="60"/>
      <c r="AR31" s="60">
        <v>44378</v>
      </c>
      <c r="AS31" s="60"/>
      <c r="AT31" s="60">
        <v>44409</v>
      </c>
      <c r="AU31" s="60"/>
      <c r="AV31" s="60">
        <v>44440</v>
      </c>
      <c r="AW31" s="60"/>
      <c r="AX31" s="60">
        <v>44470</v>
      </c>
      <c r="AY31" s="60"/>
      <c r="AZ31" s="60">
        <v>44501</v>
      </c>
      <c r="BA31" s="60"/>
      <c r="BB31" s="60">
        <v>44531</v>
      </c>
      <c r="BC31" s="60"/>
      <c r="BD31" s="60">
        <v>44562</v>
      </c>
      <c r="BE31" s="60"/>
      <c r="BF31" s="60">
        <v>44593</v>
      </c>
      <c r="BG31" s="60"/>
      <c r="BH31" s="60">
        <v>44621</v>
      </c>
      <c r="BI31" s="60"/>
    </row>
    <row r="32" spans="1:61" x14ac:dyDescent="0.25">
      <c r="A32" s="28"/>
      <c r="B32" s="11" t="str">
        <f>A62</f>
        <v>Residential Demand (Ccf)</v>
      </c>
      <c r="C32" s="10"/>
      <c r="D32" s="14">
        <f>C64</f>
        <v>674439.42794279417</v>
      </c>
      <c r="E32" s="13">
        <f>B64</f>
        <v>510296.30871391081</v>
      </c>
      <c r="G32" s="14">
        <f>C65</f>
        <v>528549.79097909795</v>
      </c>
      <c r="H32" s="13">
        <f>B65</f>
        <v>521598.85564304458</v>
      </c>
      <c r="J32" s="14">
        <f>C66</f>
        <v>411179.62</v>
      </c>
      <c r="K32" s="13">
        <f>B66</f>
        <v>552550.40419947496</v>
      </c>
      <c r="M32" s="14">
        <f>C67</f>
        <v>608563.54</v>
      </c>
      <c r="N32" s="13">
        <f>B67</f>
        <v>561680.92749398958</v>
      </c>
      <c r="P32" s="14">
        <f>C68</f>
        <v>993563.54</v>
      </c>
      <c r="Q32" s="13">
        <f>B68</f>
        <v>588815.72766404203</v>
      </c>
      <c r="S32" s="14">
        <f>C69</f>
        <v>512849.55</v>
      </c>
      <c r="T32" s="13">
        <f>B69</f>
        <v>920418.72301837278</v>
      </c>
      <c r="V32" s="14">
        <f>C70</f>
        <v>641515.25</v>
      </c>
      <c r="W32" s="13">
        <f>B70</f>
        <v>1034271.2414698163</v>
      </c>
      <c r="X32" s="14">
        <f>C71</f>
        <v>884745.88451443566</v>
      </c>
      <c r="Y32" s="13">
        <f>B71</f>
        <v>795392.36482939636</v>
      </c>
      <c r="Z32" s="14">
        <f>C72</f>
        <v>808030.56955380586</v>
      </c>
      <c r="AA32" s="13">
        <f>B72</f>
        <v>913450.31758530182</v>
      </c>
      <c r="AB32" s="14">
        <f>C73</f>
        <v>537591.01574803144</v>
      </c>
      <c r="AC32" s="13">
        <f>B73</f>
        <v>796803.85039370076</v>
      </c>
      <c r="AD32" s="14">
        <f>C74</f>
        <v>768795.20472440938</v>
      </c>
      <c r="AE32" s="13">
        <f>B74</f>
        <v>575698.99212598428</v>
      </c>
      <c r="AF32" s="14">
        <f>C75</f>
        <v>659359.87585301825</v>
      </c>
      <c r="AG32" s="13">
        <f>B75</f>
        <v>574964.40682414698</v>
      </c>
      <c r="AH32" s="14">
        <f>C76</f>
        <v>510296.30871391081</v>
      </c>
      <c r="AI32" s="13">
        <f>B76</f>
        <v>591912.62729658792</v>
      </c>
      <c r="AJ32" s="14">
        <f>C77</f>
        <v>521598.85564304458</v>
      </c>
      <c r="AK32" s="13">
        <f>B77</f>
        <v>545392.6902887139</v>
      </c>
      <c r="AL32" s="14">
        <f>C78</f>
        <v>552550.40419947496</v>
      </c>
      <c r="AM32" s="13">
        <f>B78</f>
        <v>533967.42257217842</v>
      </c>
      <c r="AN32" s="14">
        <f>C79</f>
        <v>561680.92749398958</v>
      </c>
      <c r="AO32" s="13">
        <f>B79</f>
        <v>591911.75328083988</v>
      </c>
      <c r="AP32" s="14">
        <f>C80</f>
        <v>588815.72766404203</v>
      </c>
      <c r="AQ32" s="13">
        <f>B80</f>
        <v>587861.26509186346</v>
      </c>
      <c r="AR32" s="14">
        <f>C81</f>
        <v>920418.72301837278</v>
      </c>
      <c r="AS32" s="13">
        <f>B81</f>
        <v>764849.56692913384</v>
      </c>
      <c r="AT32" s="14">
        <f>C82</f>
        <v>1034271.2414698163</v>
      </c>
      <c r="AU32" s="13">
        <f>B82</f>
        <v>637451.79002624669</v>
      </c>
      <c r="AV32" s="14">
        <f>C83</f>
        <v>795392.36482939636</v>
      </c>
      <c r="AW32" s="13">
        <f>B83</f>
        <v>715703.43307086616</v>
      </c>
      <c r="AX32" s="14">
        <f>C84</f>
        <v>913450.31758530182</v>
      </c>
      <c r="AY32" s="13">
        <f>B84</f>
        <v>802383.88188976375</v>
      </c>
      <c r="AZ32" s="14">
        <f>C85</f>
        <v>796803.85039370076</v>
      </c>
      <c r="BA32" s="13">
        <f>B85</f>
        <v>904247.35170603672</v>
      </c>
      <c r="BB32" s="14">
        <f>C86</f>
        <v>575698.99212598428</v>
      </c>
      <c r="BC32" s="13">
        <f>B86</f>
        <v>746791.48818897631</v>
      </c>
      <c r="BD32" s="14">
        <f>C87</f>
        <v>574964.40682414698</v>
      </c>
      <c r="BE32" s="13">
        <f>B87</f>
        <v>670556.39370078733</v>
      </c>
      <c r="BF32" s="14">
        <f>C88</f>
        <v>591912.62729658792</v>
      </c>
      <c r="BG32" s="13">
        <f>B88</f>
        <v>589693.82152230968</v>
      </c>
      <c r="BH32" s="14">
        <f>C89</f>
        <v>545392.6902887139</v>
      </c>
      <c r="BI32" s="13">
        <f>B89</f>
        <v>650741.30708661408</v>
      </c>
    </row>
    <row r="33" spans="1:61" x14ac:dyDescent="0.25">
      <c r="A33" s="28"/>
      <c r="B33" s="11" t="str">
        <f>A91</f>
        <v>Non-Residential Demand (Ccf)</v>
      </c>
      <c r="C33" s="10"/>
      <c r="D33" s="14">
        <f>C93</f>
        <v>472459.20283774368</v>
      </c>
      <c r="E33" s="13">
        <f>B93</f>
        <v>369131.68388434465</v>
      </c>
      <c r="G33" s="14">
        <f>C94</f>
        <v>394966.80226310133</v>
      </c>
      <c r="H33" s="13">
        <f>B94</f>
        <v>374117</v>
      </c>
      <c r="J33" s="14">
        <f>C95</f>
        <v>335781.44</v>
      </c>
      <c r="K33" s="13">
        <f>B95</f>
        <v>333800.48818965029</v>
      </c>
      <c r="M33" s="14">
        <f>C96</f>
        <v>452130.67000000004</v>
      </c>
      <c r="N33" s="13">
        <f>B96</f>
        <v>299245.56</v>
      </c>
      <c r="P33" s="14">
        <f>C97</f>
        <v>488107.52000000002</v>
      </c>
      <c r="Q33" s="13">
        <f>B97</f>
        <v>330441.18698707118</v>
      </c>
      <c r="S33" s="14">
        <f>C98</f>
        <v>390975.65</v>
      </c>
      <c r="T33" s="13">
        <f>B98</f>
        <v>394304.31583341857</v>
      </c>
      <c r="V33" s="14">
        <f>C99</f>
        <v>588468.22</v>
      </c>
      <c r="W33" s="13">
        <f>B99</f>
        <v>522963.47317457787</v>
      </c>
      <c r="X33" s="14">
        <f>C100</f>
        <v>398263</v>
      </c>
      <c r="Y33" s="13">
        <f>B100</f>
        <v>416886.62917591253</v>
      </c>
      <c r="Z33" s="14">
        <f>C101</f>
        <v>494775</v>
      </c>
      <c r="AA33" s="13">
        <f>B101</f>
        <v>379515</v>
      </c>
      <c r="AB33" s="14">
        <f>C102</f>
        <v>392357</v>
      </c>
      <c r="AC33" s="13">
        <f>B102</f>
        <v>434815</v>
      </c>
      <c r="AD33" s="14">
        <f>C103</f>
        <v>507022</v>
      </c>
      <c r="AE33" s="13">
        <f>B103</f>
        <v>342584.59396698955</v>
      </c>
      <c r="AF33" s="14">
        <f>C104</f>
        <v>400923.84918210417</v>
      </c>
      <c r="AG33" s="13">
        <f>B104</f>
        <v>322657.16013609688</v>
      </c>
      <c r="AH33" s="14">
        <f>C105</f>
        <v>369131.68388434465</v>
      </c>
      <c r="AI33" s="13">
        <f>B105</f>
        <v>354041</v>
      </c>
      <c r="AJ33" s="14">
        <f>C106</f>
        <v>374117</v>
      </c>
      <c r="AK33" s="13">
        <f>B106</f>
        <v>313343</v>
      </c>
      <c r="AL33" s="14">
        <f>C107</f>
        <v>333800.48818965029</v>
      </c>
      <c r="AM33" s="13">
        <f>B107</f>
        <v>329084.72175779555</v>
      </c>
      <c r="AN33" s="14">
        <f>C108</f>
        <v>299245.56</v>
      </c>
      <c r="AO33" s="13">
        <f>B108</f>
        <v>353085</v>
      </c>
      <c r="AP33" s="14">
        <f>C109</f>
        <v>330441.18698707118</v>
      </c>
      <c r="AQ33" s="13">
        <f>B109</f>
        <v>353141.44209072087</v>
      </c>
      <c r="AR33" s="14">
        <f>C110</f>
        <v>394304.31583341857</v>
      </c>
      <c r="AS33" s="13">
        <f>B110</f>
        <v>414577.11209905299</v>
      </c>
      <c r="AT33" s="14">
        <f>C111</f>
        <v>522963.47317457787</v>
      </c>
      <c r="AU33" s="13">
        <f>B111</f>
        <v>407774.9945435758</v>
      </c>
      <c r="AV33" s="14">
        <f>C112</f>
        <v>416886.62917591253</v>
      </c>
      <c r="AW33" s="13">
        <f>B112</f>
        <v>434192.44249497633</v>
      </c>
      <c r="AX33" s="14">
        <f>C113</f>
        <v>379515</v>
      </c>
      <c r="AY33" s="13">
        <f>B113</f>
        <v>477878.52565927163</v>
      </c>
      <c r="AZ33" s="14">
        <f>C114</f>
        <v>434815</v>
      </c>
      <c r="BA33" s="13">
        <f>B114</f>
        <v>552599.69820683391</v>
      </c>
      <c r="BB33" s="14">
        <f>C115</f>
        <v>342584.59396698955</v>
      </c>
      <c r="BC33" s="13">
        <f>B115</f>
        <v>436956.78427634295</v>
      </c>
      <c r="BD33" s="14">
        <f>C116</f>
        <v>322657.16013609688</v>
      </c>
      <c r="BE33" s="13">
        <f>B116</f>
        <v>364164.01870651467</v>
      </c>
      <c r="BF33" s="14">
        <f>C117</f>
        <v>354041</v>
      </c>
      <c r="BG33" s="13">
        <f>B117</f>
        <v>377149.36878192559</v>
      </c>
      <c r="BH33" s="14">
        <f>C118</f>
        <v>313343</v>
      </c>
      <c r="BI33" s="13">
        <f>B118</f>
        <v>432270.79827881866</v>
      </c>
    </row>
    <row r="34" spans="1:61" x14ac:dyDescent="0.25">
      <c r="A34" s="28"/>
      <c r="B34" s="11" t="str">
        <f>A120</f>
        <v>Wholesale Demand (Ccf)</v>
      </c>
      <c r="C34" s="10"/>
      <c r="D34" s="14">
        <f>C122</f>
        <v>0</v>
      </c>
      <c r="E34" s="13">
        <f>B122</f>
        <v>0</v>
      </c>
      <c r="G34" s="14">
        <f>C123</f>
        <v>0</v>
      </c>
      <c r="H34" s="13">
        <f>B123</f>
        <v>0</v>
      </c>
      <c r="J34" s="14">
        <f>C124</f>
        <v>0</v>
      </c>
      <c r="K34" s="13">
        <f>B124</f>
        <v>0</v>
      </c>
      <c r="M34" s="14">
        <f>C125</f>
        <v>0</v>
      </c>
      <c r="N34" s="13">
        <f>B125</f>
        <v>0</v>
      </c>
      <c r="P34" s="14">
        <f>C126</f>
        <v>0</v>
      </c>
      <c r="Q34" s="13">
        <f>B126</f>
        <v>0</v>
      </c>
      <c r="S34" s="14">
        <f>C127</f>
        <v>0</v>
      </c>
      <c r="T34" s="13">
        <f>B127</f>
        <v>0</v>
      </c>
      <c r="V34" s="14">
        <f>C128</f>
        <v>0</v>
      </c>
      <c r="W34" s="13">
        <f>B128</f>
        <v>0</v>
      </c>
      <c r="X34" s="14">
        <f>C129</f>
        <v>0</v>
      </c>
      <c r="Y34" s="13">
        <f>B129</f>
        <v>0</v>
      </c>
      <c r="Z34" s="14">
        <f>C130</f>
        <v>0</v>
      </c>
      <c r="AA34" s="13">
        <f>B130</f>
        <v>0</v>
      </c>
      <c r="AB34" s="14">
        <f>E130</f>
        <v>0</v>
      </c>
      <c r="AC34" s="13">
        <f>D130</f>
        <v>0</v>
      </c>
      <c r="AD34" s="14">
        <f>G130</f>
        <v>0</v>
      </c>
      <c r="AE34" s="13">
        <f>F130</f>
        <v>0</v>
      </c>
      <c r="AF34" s="14">
        <f>I130</f>
        <v>0</v>
      </c>
      <c r="AG34" s="13">
        <f>H130</f>
        <v>0</v>
      </c>
      <c r="AH34" s="14">
        <f>K130</f>
        <v>0</v>
      </c>
      <c r="AI34" s="13">
        <f>J130</f>
        <v>0</v>
      </c>
      <c r="AJ34" s="14">
        <f>M130</f>
        <v>0</v>
      </c>
      <c r="AK34" s="13">
        <f>L130</f>
        <v>0</v>
      </c>
      <c r="AL34" s="14">
        <f>O130</f>
        <v>0</v>
      </c>
      <c r="AM34" s="13">
        <f>N130</f>
        <v>0</v>
      </c>
      <c r="AN34" s="14">
        <f>Q130</f>
        <v>0</v>
      </c>
      <c r="AO34" s="13">
        <f>P130</f>
        <v>0</v>
      </c>
      <c r="AP34" s="14">
        <f>S130</f>
        <v>0</v>
      </c>
      <c r="AQ34" s="13">
        <f>R130</f>
        <v>0</v>
      </c>
      <c r="AR34" s="14">
        <f>U130</f>
        <v>0</v>
      </c>
      <c r="AS34" s="13">
        <f>T130</f>
        <v>0</v>
      </c>
      <c r="AT34" s="14">
        <f>W130</f>
        <v>0</v>
      </c>
      <c r="AU34" s="13">
        <f>V130</f>
        <v>0</v>
      </c>
      <c r="AV34" s="14">
        <f>Y130</f>
        <v>0</v>
      </c>
      <c r="AW34" s="13">
        <f>X130</f>
        <v>0</v>
      </c>
      <c r="AX34" s="14">
        <f>AA130</f>
        <v>0</v>
      </c>
      <c r="AY34" s="13">
        <f>Z130</f>
        <v>0</v>
      </c>
      <c r="AZ34" s="14">
        <f>AC130</f>
        <v>0</v>
      </c>
      <c r="BA34" s="13">
        <f>AB130</f>
        <v>0</v>
      </c>
      <c r="BB34" s="14">
        <f>AE130</f>
        <v>0</v>
      </c>
      <c r="BC34" s="13">
        <f>AD130</f>
        <v>0</v>
      </c>
      <c r="BD34" s="14">
        <f>AG130</f>
        <v>0</v>
      </c>
      <c r="BE34" s="13">
        <f>AF130</f>
        <v>0</v>
      </c>
      <c r="BF34" s="14">
        <f>AI130</f>
        <v>0</v>
      </c>
      <c r="BG34" s="13">
        <f>AH130</f>
        <v>0</v>
      </c>
      <c r="BH34" s="14">
        <f>AK130</f>
        <v>0</v>
      </c>
      <c r="BI34" s="13">
        <f>AJ130</f>
        <v>0</v>
      </c>
    </row>
    <row r="35" spans="1:61" x14ac:dyDescent="0.25">
      <c r="A35" s="28"/>
      <c r="B35" s="11" t="str">
        <f>"Total Demand ("&amp;'Demand Input'!$C$9&amp;")"</f>
        <v>Total Demand (Ccf)</v>
      </c>
      <c r="C35" s="10"/>
      <c r="D35" s="14">
        <f>SUM(D32:D34)</f>
        <v>1146898.6307805378</v>
      </c>
      <c r="E35" s="13">
        <f>SUM(E32:E34)</f>
        <v>879427.9925982554</v>
      </c>
      <c r="G35" s="14">
        <f>SUM(G32:G34)</f>
        <v>923516.59324219928</v>
      </c>
      <c r="H35" s="13">
        <f>SUM(H32:H34)</f>
        <v>895715.85564304458</v>
      </c>
      <c r="J35" s="14">
        <f>SUM(J32:J34)</f>
        <v>746961.06</v>
      </c>
      <c r="K35" s="13">
        <f>SUM(K32:K34)</f>
        <v>886350.89238912519</v>
      </c>
      <c r="M35" s="14">
        <f>SUM(M32:M34)</f>
        <v>1060694.21</v>
      </c>
      <c r="N35" s="13">
        <f>SUM(N32:N34)</f>
        <v>860926.48749398952</v>
      </c>
      <c r="P35" s="14">
        <f>SUM(P32:P34)</f>
        <v>1481671.06</v>
      </c>
      <c r="Q35" s="13">
        <f>SUM(Q32:Q34)</f>
        <v>919256.91465111321</v>
      </c>
      <c r="S35" s="14">
        <f>SUM(S32:S34)</f>
        <v>903825.2</v>
      </c>
      <c r="T35" s="13">
        <f>SUM(T32:T34)</f>
        <v>1314723.0388517913</v>
      </c>
      <c r="V35" s="14">
        <f t="shared" ref="V35:Y35" si="0">SUM(V32:V34)</f>
        <v>1229983.47</v>
      </c>
      <c r="W35" s="13">
        <f t="shared" si="0"/>
        <v>1557234.7146443941</v>
      </c>
      <c r="X35" s="14">
        <f t="shared" si="0"/>
        <v>1283008.8845144357</v>
      </c>
      <c r="Y35" s="13">
        <f t="shared" si="0"/>
        <v>1212278.994005309</v>
      </c>
      <c r="Z35" s="14">
        <f t="shared" ref="Z35:AI35" si="1">SUM(Z32:Z34)</f>
        <v>1302805.569553806</v>
      </c>
      <c r="AA35" s="13">
        <f t="shared" si="1"/>
        <v>1292965.3175853018</v>
      </c>
      <c r="AB35" s="14">
        <f t="shared" si="1"/>
        <v>929948.01574803144</v>
      </c>
      <c r="AC35" s="13">
        <f t="shared" si="1"/>
        <v>1231618.8503937009</v>
      </c>
      <c r="AD35" s="14">
        <f t="shared" si="1"/>
        <v>1275817.2047244094</v>
      </c>
      <c r="AE35" s="13">
        <f t="shared" si="1"/>
        <v>918283.58609297383</v>
      </c>
      <c r="AF35" s="14">
        <f t="shared" si="1"/>
        <v>1060283.7250351224</v>
      </c>
      <c r="AG35" s="13">
        <f t="shared" si="1"/>
        <v>897621.56696024386</v>
      </c>
      <c r="AH35" s="14">
        <f t="shared" si="1"/>
        <v>879427.9925982554</v>
      </c>
      <c r="AI35" s="13">
        <f t="shared" si="1"/>
        <v>945953.62729658792</v>
      </c>
      <c r="AJ35" s="14">
        <f t="shared" ref="AJ35:AK35" si="2">SUM(AJ32:AJ34)</f>
        <v>895715.85564304458</v>
      </c>
      <c r="AK35" s="13">
        <f t="shared" si="2"/>
        <v>858735.6902887139</v>
      </c>
      <c r="AL35" s="14">
        <f t="shared" ref="AL35:AM35" si="3">SUM(AL32:AL34)</f>
        <v>886350.89238912519</v>
      </c>
      <c r="AM35" s="13">
        <f t="shared" si="3"/>
        <v>863052.14432997396</v>
      </c>
      <c r="AN35" s="14">
        <f t="shared" ref="AN35:AO35" si="4">SUM(AN32:AN34)</f>
        <v>860926.48749398952</v>
      </c>
      <c r="AO35" s="13">
        <f t="shared" si="4"/>
        <v>944996.75328083988</v>
      </c>
      <c r="AP35" s="14">
        <f t="shared" ref="AP35:AQ35" si="5">SUM(AP32:AP34)</f>
        <v>919256.91465111321</v>
      </c>
      <c r="AQ35" s="13">
        <f t="shared" si="5"/>
        <v>941002.70718258433</v>
      </c>
      <c r="AR35" s="14">
        <f t="shared" ref="AR35:AS35" si="6">SUM(AR32:AR34)</f>
        <v>1314723.0388517913</v>
      </c>
      <c r="AS35" s="13">
        <f t="shared" si="6"/>
        <v>1179426.6790281869</v>
      </c>
      <c r="AT35" s="14">
        <f t="shared" ref="AT35:AU35" si="7">SUM(AT32:AT34)</f>
        <v>1557234.7146443941</v>
      </c>
      <c r="AU35" s="13">
        <f t="shared" si="7"/>
        <v>1045226.7845698225</v>
      </c>
      <c r="AV35" s="14">
        <f t="shared" ref="AV35:AW35" si="8">SUM(AV32:AV34)</f>
        <v>1212278.994005309</v>
      </c>
      <c r="AW35" s="13">
        <f t="shared" si="8"/>
        <v>1149895.8755658425</v>
      </c>
      <c r="AX35" s="14">
        <f t="shared" ref="AX35:AY35" si="9">SUM(AX32:AX34)</f>
        <v>1292965.3175853018</v>
      </c>
      <c r="AY35" s="13">
        <f t="shared" si="9"/>
        <v>1280262.4075490353</v>
      </c>
      <c r="AZ35" s="14">
        <f t="shared" ref="AZ35:BA35" si="10">SUM(AZ32:AZ34)</f>
        <v>1231618.8503937009</v>
      </c>
      <c r="BA35" s="13">
        <f t="shared" si="10"/>
        <v>1456847.0499128706</v>
      </c>
      <c r="BB35" s="14">
        <f t="shared" ref="BB35:BC35" si="11">SUM(BB32:BB34)</f>
        <v>918283.58609297383</v>
      </c>
      <c r="BC35" s="13">
        <f t="shared" si="11"/>
        <v>1183748.2724653194</v>
      </c>
      <c r="BD35" s="14">
        <f t="shared" ref="BD35:BE35" si="12">SUM(BD32:BD34)</f>
        <v>897621.56696024386</v>
      </c>
      <c r="BE35" s="13">
        <f t="shared" si="12"/>
        <v>1034720.4124073021</v>
      </c>
      <c r="BF35" s="14">
        <f t="shared" ref="BF35:BG35" si="13">SUM(BF32:BF34)</f>
        <v>945953.62729658792</v>
      </c>
      <c r="BG35" s="13">
        <f t="shared" si="13"/>
        <v>966843.19030423532</v>
      </c>
      <c r="BH35" s="14">
        <f t="shared" ref="BH35:BI35" si="14">SUM(BH32:BH34)</f>
        <v>858735.6902887139</v>
      </c>
      <c r="BI35" s="13">
        <f t="shared" si="14"/>
        <v>1083012.1053654328</v>
      </c>
    </row>
    <row r="36" spans="1:61" x14ac:dyDescent="0.25">
      <c r="A36" s="28"/>
      <c r="B36" s="11" t="s">
        <v>14</v>
      </c>
      <c r="C36" s="10"/>
      <c r="D36" s="61">
        <f>E35/D35-1</f>
        <v>-0.23321210000944159</v>
      </c>
      <c r="E36" s="61"/>
      <c r="F36" s="18"/>
      <c r="G36" s="61">
        <f>H35/G35-1</f>
        <v>-3.0103127331534307E-2</v>
      </c>
      <c r="H36" s="61"/>
      <c r="I36" s="18"/>
      <c r="J36" s="61">
        <f>K35/J35-1</f>
        <v>0.18660923554585973</v>
      </c>
      <c r="K36" s="61"/>
      <c r="L36" s="18"/>
      <c r="M36" s="61">
        <f>N35/M35-1</f>
        <v>-0.18833677097757562</v>
      </c>
      <c r="N36" s="61"/>
      <c r="O36" s="18"/>
      <c r="P36" s="61">
        <f>Q35/P35-1</f>
        <v>-0.37958097484126252</v>
      </c>
      <c r="Q36" s="61"/>
      <c r="R36" s="18"/>
      <c r="S36" s="61">
        <f>T35/S35-1</f>
        <v>0.45462091436683916</v>
      </c>
      <c r="T36" s="61"/>
      <c r="U36" s="18"/>
      <c r="V36" s="61">
        <f>W35/V35-1</f>
        <v>0.26606149808207924</v>
      </c>
      <c r="W36" s="61"/>
      <c r="X36" s="61">
        <f>Y35/X35-1</f>
        <v>-5.5128137741536354E-2</v>
      </c>
      <c r="Y36" s="61"/>
      <c r="Z36" s="61">
        <f>AA35/Z35-1</f>
        <v>-7.5531239645177939E-3</v>
      </c>
      <c r="AA36" s="61"/>
      <c r="AB36" s="61">
        <f>AC35/AB35-1</f>
        <v>0.32439537429735954</v>
      </c>
      <c r="AC36" s="61"/>
      <c r="AD36" s="61">
        <f>AE35/AD35-1</f>
        <v>-0.28023890672384122</v>
      </c>
      <c r="AE36" s="61"/>
      <c r="AF36" s="61">
        <f>AG35/AF35-1</f>
        <v>-0.15341380258335124</v>
      </c>
      <c r="AG36" s="61"/>
      <c r="AH36" s="61">
        <f>AI35/AH35-1</f>
        <v>7.5646483007419052E-2</v>
      </c>
      <c r="AI36" s="61"/>
      <c r="AJ36" s="61">
        <f>AK35/AJ35-1</f>
        <v>-4.128559868774706E-2</v>
      </c>
      <c r="AK36" s="61"/>
      <c r="AL36" s="61">
        <f>AM35/AL35-1</f>
        <v>-2.6286144978486248E-2</v>
      </c>
      <c r="AM36" s="61"/>
      <c r="AN36" s="61">
        <f>AO35/AN35-1</f>
        <v>9.7650922591038691E-2</v>
      </c>
      <c r="AO36" s="61"/>
      <c r="AP36" s="61">
        <f>AQ35/AP35-1</f>
        <v>2.3655837867397889E-2</v>
      </c>
      <c r="AQ36" s="61"/>
      <c r="AR36" s="61">
        <f>AS35/AR35-1</f>
        <v>-0.10290863993816135</v>
      </c>
      <c r="AS36" s="61"/>
      <c r="AT36" s="61">
        <f>AU35/AT35-1</f>
        <v>-0.32879303630955359</v>
      </c>
      <c r="AU36" s="61"/>
      <c r="AV36" s="61">
        <f>AW35/AV35-1</f>
        <v>-5.1459374243016276E-2</v>
      </c>
      <c r="AW36" s="61"/>
      <c r="AX36" s="61">
        <f>AY35/AX35-1</f>
        <v>-9.8246332391885849E-3</v>
      </c>
      <c r="AY36" s="61"/>
      <c r="AZ36" s="61">
        <f>BA35/AZ35-1</f>
        <v>0.1828716728776707</v>
      </c>
      <c r="BA36" s="61"/>
      <c r="BB36" s="61">
        <f>BC35/BB35-1</f>
        <v>0.28908791400902589</v>
      </c>
      <c r="BC36" s="61"/>
      <c r="BD36" s="61">
        <f>BE35/BD35-1</f>
        <v>0.1527356856089559</v>
      </c>
      <c r="BE36" s="61"/>
      <c r="BF36" s="61">
        <f>BG35/BF35-1</f>
        <v>2.2083073001524456E-2</v>
      </c>
      <c r="BG36" s="61"/>
      <c r="BH36" s="61">
        <f>BI35/BH35-1</f>
        <v>0.26117048308696167</v>
      </c>
      <c r="BI36" s="61"/>
    </row>
    <row r="37" spans="1:61" s="9" customFormat="1" ht="6" customHeight="1" x14ac:dyDescent="0.25">
      <c r="A37" s="28"/>
      <c r="B37" s="10"/>
      <c r="C37" s="10"/>
      <c r="D37" s="10"/>
      <c r="E37" s="10"/>
      <c r="F37" s="15"/>
      <c r="G37" s="10"/>
      <c r="H37" s="10"/>
      <c r="I37" s="15"/>
      <c r="J37" s="10"/>
      <c r="K37" s="10"/>
      <c r="L37" s="15"/>
      <c r="M37" s="10"/>
      <c r="N37" s="10"/>
      <c r="O37" s="15"/>
      <c r="P37" s="10"/>
      <c r="Q37" s="10"/>
      <c r="R37" s="15"/>
      <c r="S37" s="10"/>
      <c r="T37" s="10"/>
      <c r="U37" s="15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</row>
    <row r="38" spans="1:6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</row>
    <row r="39" spans="1:6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</row>
    <row r="40" spans="1:61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30"/>
      <c r="BE40" s="30"/>
      <c r="BF40" s="30"/>
      <c r="BG40" s="30"/>
      <c r="BH40" s="30"/>
      <c r="BI40" s="30"/>
    </row>
    <row r="41" spans="1:61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30"/>
      <c r="BE41" s="30"/>
      <c r="BF41" s="30"/>
      <c r="BG41" s="30"/>
      <c r="BH41" s="30"/>
      <c r="BI41" s="30"/>
    </row>
    <row r="42" spans="1:61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30"/>
      <c r="BE42" s="30"/>
      <c r="BF42" s="30"/>
      <c r="BG42" s="30"/>
      <c r="BH42" s="30"/>
      <c r="BI42" s="30"/>
    </row>
    <row r="43" spans="1:61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30"/>
      <c r="BE43" s="30"/>
      <c r="BF43" s="30"/>
      <c r="BG43" s="30"/>
      <c r="BH43" s="30"/>
      <c r="BI43" s="30"/>
    </row>
    <row r="44" spans="1:61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30"/>
      <c r="BE44" s="30"/>
      <c r="BF44" s="30"/>
      <c r="BG44" s="30"/>
      <c r="BH44" s="30"/>
      <c r="BI44" s="30"/>
    </row>
    <row r="45" spans="1:61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30"/>
      <c r="BE45" s="30"/>
      <c r="BF45" s="30"/>
      <c r="BG45" s="30"/>
      <c r="BH45" s="30"/>
      <c r="BI45" s="30"/>
    </row>
    <row r="46" spans="1:61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30"/>
      <c r="BE46" s="30"/>
      <c r="BF46" s="30"/>
      <c r="BG46" s="30"/>
      <c r="BH46" s="30"/>
      <c r="BI46" s="30"/>
    </row>
    <row r="47" spans="1:61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30"/>
      <c r="BE47" s="30"/>
      <c r="BF47" s="30"/>
      <c r="BG47" s="30"/>
      <c r="BH47" s="30"/>
      <c r="BI47" s="30"/>
    </row>
    <row r="48" spans="1:61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30"/>
      <c r="BE48" s="30"/>
      <c r="BF48" s="30"/>
      <c r="BG48" s="30"/>
      <c r="BH48" s="30"/>
      <c r="BI48" s="30"/>
    </row>
    <row r="49" spans="1:61" s="9" customFormat="1" x14ac:dyDescent="0.25"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</row>
    <row r="50" spans="1:61" s="9" customFormat="1" x14ac:dyDescent="0.25">
      <c r="A50" s="64" t="s">
        <v>24</v>
      </c>
      <c r="B50" s="64"/>
      <c r="C50" s="64"/>
      <c r="D50" s="64"/>
      <c r="E50" s="64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</row>
    <row r="51" spans="1:61" s="9" customFormat="1" x14ac:dyDescent="0.25">
      <c r="A51" s="23"/>
      <c r="B51" s="23"/>
      <c r="C51" s="23"/>
      <c r="D51" s="23"/>
      <c r="E51" s="23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</row>
    <row r="52" spans="1:61" x14ac:dyDescent="0.25">
      <c r="A52" s="7" t="str">
        <f>"Water Produced ("&amp;'Demand Input'!$C$10&amp;")"</f>
        <v>Water Produced (MG)</v>
      </c>
    </row>
    <row r="53" spans="1:6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61" x14ac:dyDescent="0.25">
      <c r="A54" s="1" t="s">
        <v>8</v>
      </c>
      <c r="B54" s="22">
        <f>'Demand Input'!F50</f>
        <v>0</v>
      </c>
      <c r="C54" s="22">
        <f>'Demand Input'!D50</f>
        <v>0</v>
      </c>
      <c r="D54" s="5" t="e">
        <f t="shared" ref="D54:D60" si="15">B54/C54</f>
        <v>#DIV/0!</v>
      </c>
      <c r="E54" s="5"/>
      <c r="F54" s="5"/>
      <c r="I54" s="5"/>
      <c r="L54" s="5"/>
      <c r="O54" s="5"/>
      <c r="R54" s="5"/>
      <c r="U54" s="5"/>
    </row>
    <row r="55" spans="1:61" x14ac:dyDescent="0.25">
      <c r="A55" s="1" t="s">
        <v>9</v>
      </c>
      <c r="B55" s="22">
        <f>'Demand Input'!F51</f>
        <v>0</v>
      </c>
      <c r="C55" s="22">
        <f>'Demand Input'!D51</f>
        <v>0</v>
      </c>
      <c r="D55" s="5" t="e">
        <f t="shared" si="15"/>
        <v>#DIV/0!</v>
      </c>
      <c r="E55" s="5"/>
      <c r="F55" s="5"/>
      <c r="I55" s="5"/>
      <c r="L55" s="5"/>
      <c r="O55" s="5"/>
      <c r="R55" s="5"/>
      <c r="U55" s="5"/>
    </row>
    <row r="56" spans="1:61" x14ac:dyDescent="0.25">
      <c r="A56" s="1" t="s">
        <v>10</v>
      </c>
      <c r="B56" s="22">
        <f>'Demand Input'!F52</f>
        <v>0</v>
      </c>
      <c r="C56" s="22">
        <f>'Demand Input'!D52</f>
        <v>0</v>
      </c>
      <c r="D56" s="5" t="e">
        <f t="shared" si="15"/>
        <v>#DIV/0!</v>
      </c>
      <c r="E56" s="5"/>
      <c r="F56" s="5"/>
      <c r="I56" s="5"/>
      <c r="L56" s="5"/>
      <c r="O56" s="5"/>
      <c r="R56" s="5"/>
      <c r="U56" s="5"/>
    </row>
    <row r="57" spans="1:61" x14ac:dyDescent="0.25">
      <c r="A57" s="1" t="s">
        <v>2</v>
      </c>
      <c r="B57" s="22">
        <f>'Demand Input'!F53</f>
        <v>0</v>
      </c>
      <c r="C57" s="22">
        <f>'Demand Input'!D53</f>
        <v>0</v>
      </c>
      <c r="D57" s="5" t="e">
        <f t="shared" si="15"/>
        <v>#DIV/0!</v>
      </c>
      <c r="E57" s="5"/>
      <c r="F57" s="5"/>
      <c r="I57" s="5"/>
      <c r="L57" s="5"/>
      <c r="O57" s="5"/>
      <c r="R57" s="5"/>
      <c r="U57" s="5"/>
    </row>
    <row r="58" spans="1:61" x14ac:dyDescent="0.25">
      <c r="A58" s="1" t="s">
        <v>11</v>
      </c>
      <c r="B58" s="22">
        <f>'Demand Input'!F54</f>
        <v>0</v>
      </c>
      <c r="C58" s="22">
        <f>'Demand Input'!D54</f>
        <v>0</v>
      </c>
      <c r="D58" s="5" t="e">
        <f t="shared" si="15"/>
        <v>#DIV/0!</v>
      </c>
      <c r="E58" s="5"/>
      <c r="F58" s="5"/>
      <c r="I58" s="5"/>
      <c r="L58" s="5"/>
      <c r="O58" s="5"/>
      <c r="R58" s="5"/>
      <c r="U58" s="5"/>
    </row>
    <row r="59" spans="1:61" x14ac:dyDescent="0.25">
      <c r="A59" s="1" t="s">
        <v>12</v>
      </c>
      <c r="B59" s="22">
        <f>'Demand Input'!F55</f>
        <v>0</v>
      </c>
      <c r="C59" s="22">
        <f>'Demand Input'!D55</f>
        <v>0</v>
      </c>
      <c r="D59" s="5" t="e">
        <f t="shared" si="15"/>
        <v>#DIV/0!</v>
      </c>
      <c r="E59" s="5"/>
      <c r="F59" s="5"/>
      <c r="I59" s="5"/>
      <c r="L59" s="5"/>
      <c r="O59" s="5"/>
      <c r="R59" s="5"/>
      <c r="U59" s="5"/>
    </row>
    <row r="60" spans="1:61" x14ac:dyDescent="0.25">
      <c r="A60" s="1" t="s">
        <v>13</v>
      </c>
      <c r="B60" s="22">
        <f>'Demand Input'!F56</f>
        <v>0</v>
      </c>
      <c r="C60" s="22">
        <f>'Demand Input'!D56</f>
        <v>0</v>
      </c>
      <c r="D60" s="5" t="e">
        <f t="shared" si="15"/>
        <v>#DIV/0!</v>
      </c>
      <c r="E60" s="5"/>
      <c r="F60" s="5"/>
      <c r="I60" s="5"/>
      <c r="L60" s="5"/>
      <c r="O60" s="5"/>
      <c r="R60" s="5"/>
      <c r="U60" s="5"/>
    </row>
    <row r="62" spans="1:61" x14ac:dyDescent="0.25">
      <c r="A62" s="7" t="str">
        <f>"Residential Demand ("&amp;'Demand Input'!$C$9&amp;")"</f>
        <v>Residential Demand (Ccf)</v>
      </c>
    </row>
    <row r="63" spans="1:61" x14ac:dyDescent="0.25">
      <c r="A63" s="2" t="s">
        <v>3</v>
      </c>
      <c r="B63" s="3" t="s">
        <v>0</v>
      </c>
      <c r="C63" s="3" t="s">
        <v>1</v>
      </c>
    </row>
    <row r="64" spans="1:6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6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16">B65/C65</f>
        <v>0.98684904344928925</v>
      </c>
      <c r="E65" s="4"/>
      <c r="F65" s="4"/>
      <c r="I65" s="4"/>
      <c r="L65" s="4"/>
      <c r="O65" s="4"/>
      <c r="R65" s="4"/>
      <c r="U65" s="4"/>
    </row>
    <row r="66" spans="1:6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16"/>
        <v>1.3438175856076597</v>
      </c>
      <c r="E66" s="4"/>
      <c r="F66" s="4"/>
      <c r="I66" s="4"/>
      <c r="L66" s="4"/>
      <c r="O66" s="4"/>
      <c r="R66" s="4"/>
      <c r="U66" s="4"/>
    </row>
    <row r="67" spans="1:6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16"/>
        <v>0.92296184469741571</v>
      </c>
      <c r="E67" s="4"/>
      <c r="F67" s="4"/>
      <c r="I67" s="4"/>
      <c r="L67" s="4"/>
      <c r="O67" s="4"/>
      <c r="R67" s="4"/>
      <c r="U67" s="4"/>
    </row>
    <row r="68" spans="1:6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16"/>
        <v>0.59263016803539514</v>
      </c>
      <c r="E68" s="4"/>
      <c r="F68" s="4"/>
      <c r="I68" s="4"/>
      <c r="L68" s="4"/>
      <c r="O68" s="4"/>
      <c r="R68" s="4"/>
      <c r="U68" s="4"/>
    </row>
    <row r="69" spans="1:6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16"/>
        <v>1.7947148886420448</v>
      </c>
      <c r="E69" s="4"/>
      <c r="F69" s="4"/>
      <c r="I69" s="4"/>
      <c r="L69" s="4"/>
      <c r="O69" s="4"/>
      <c r="R69" s="4"/>
      <c r="U69" s="4"/>
    </row>
    <row r="70" spans="1:6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16"/>
        <v>1.6122317302196889</v>
      </c>
      <c r="E70" s="4"/>
      <c r="F70" s="4"/>
      <c r="I70" s="4"/>
      <c r="L70" s="4"/>
      <c r="O70" s="4"/>
      <c r="R70" s="4"/>
      <c r="U70" s="4"/>
    </row>
    <row r="71" spans="1:6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16"/>
        <v>0.89900657211411827</v>
      </c>
    </row>
    <row r="72" spans="1:61" s="9" customFormat="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16"/>
        <v>1.1304650492242003</v>
      </c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</row>
    <row r="73" spans="1:61" s="9" customFormat="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16"/>
        <v>1.4821747891098727</v>
      </c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</row>
    <row r="74" spans="1:61" s="9" customFormat="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16"/>
        <v>0.74883270419507308</v>
      </c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</row>
    <row r="75" spans="1:61" s="9" customFormat="1" x14ac:dyDescent="0.25">
      <c r="A75" s="57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16"/>
        <v>0.87200393575710333</v>
      </c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</row>
    <row r="76" spans="1:61" s="9" customFormat="1" x14ac:dyDescent="0.25">
      <c r="A76" s="57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16"/>
        <v>1.1599390730228345</v>
      </c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</row>
    <row r="77" spans="1:61" s="9" customFormat="1" x14ac:dyDescent="0.25">
      <c r="A77" s="57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16"/>
        <v>1.0456171143556967</v>
      </c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</row>
    <row r="78" spans="1:61" s="9" customFormat="1" x14ac:dyDescent="0.25">
      <c r="A78" s="57">
        <v>44287</v>
      </c>
      <c r="B78" s="6">
        <f>'Demand Input'!F32</f>
        <v>533967.42257217842</v>
      </c>
      <c r="C78" s="6">
        <f>'Demand Input'!B32</f>
        <v>552550.40419947496</v>
      </c>
      <c r="D78" s="4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</row>
    <row r="79" spans="1:61" s="9" customFormat="1" x14ac:dyDescent="0.25">
      <c r="A79" s="57">
        <v>44317</v>
      </c>
      <c r="B79" s="6">
        <f>'Demand Input'!F33</f>
        <v>591911.75328083988</v>
      </c>
      <c r="C79" s="6">
        <f>'Demand Input'!B33</f>
        <v>561680.92749398958</v>
      </c>
      <c r="D79" s="4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</row>
    <row r="80" spans="1:61" s="9" customFormat="1" x14ac:dyDescent="0.25">
      <c r="A80" s="57">
        <v>44348</v>
      </c>
      <c r="B80" s="6">
        <f>'Demand Input'!F34</f>
        <v>587861.26509186346</v>
      </c>
      <c r="C80" s="6">
        <f>'Demand Input'!B34</f>
        <v>588815.72766404203</v>
      </c>
      <c r="D80" s="4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</row>
    <row r="81" spans="1:61" s="9" customFormat="1" x14ac:dyDescent="0.25">
      <c r="A81" s="57">
        <v>44378</v>
      </c>
      <c r="B81" s="6">
        <f>'Demand Input'!F35</f>
        <v>764849.56692913384</v>
      </c>
      <c r="C81" s="6">
        <f>'Demand Input'!B35</f>
        <v>920418.72301837278</v>
      </c>
      <c r="D81" s="4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</row>
    <row r="82" spans="1:61" s="9" customFormat="1" x14ac:dyDescent="0.25">
      <c r="A82" s="57">
        <v>44409</v>
      </c>
      <c r="B82" s="6">
        <f>'Demand Input'!F36</f>
        <v>637451.79002624669</v>
      </c>
      <c r="C82" s="6">
        <f>'Demand Input'!B36</f>
        <v>1034271.2414698163</v>
      </c>
      <c r="D82" s="4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</row>
    <row r="83" spans="1:61" s="9" customFormat="1" x14ac:dyDescent="0.25">
      <c r="A83" s="57">
        <v>44440</v>
      </c>
      <c r="B83" s="6">
        <f>'Demand Input'!F37</f>
        <v>715703.43307086616</v>
      </c>
      <c r="C83" s="6">
        <f>'Demand Input'!B37</f>
        <v>795392.36482939636</v>
      </c>
      <c r="D83" s="4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</row>
    <row r="84" spans="1:61" s="9" customFormat="1" x14ac:dyDescent="0.25">
      <c r="A84" s="57">
        <v>44470</v>
      </c>
      <c r="B84" s="6">
        <f>'Demand Input'!F38</f>
        <v>802383.88188976375</v>
      </c>
      <c r="C84" s="6">
        <f>'Demand Input'!B38</f>
        <v>913450.31758530182</v>
      </c>
      <c r="D84" s="4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</row>
    <row r="85" spans="1:61" s="9" customFormat="1" x14ac:dyDescent="0.25">
      <c r="A85" s="57">
        <v>44501</v>
      </c>
      <c r="B85" s="6">
        <f>'Demand Input'!F39</f>
        <v>904247.35170603672</v>
      </c>
      <c r="C85" s="6">
        <f>'Demand Input'!B39</f>
        <v>796803.85039370076</v>
      </c>
      <c r="D85" s="4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</row>
    <row r="86" spans="1:61" s="9" customFormat="1" x14ac:dyDescent="0.25">
      <c r="A86" s="57">
        <v>44531</v>
      </c>
      <c r="B86" s="6">
        <f>'Demand Input'!F40</f>
        <v>746791.48818897631</v>
      </c>
      <c r="C86" s="6">
        <f>'Demand Input'!B40</f>
        <v>575698.99212598428</v>
      </c>
      <c r="D86" s="4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</row>
    <row r="87" spans="1:61" s="9" customFormat="1" x14ac:dyDescent="0.25">
      <c r="A87" s="57">
        <v>44562</v>
      </c>
      <c r="B87" s="6">
        <f>'Demand Input'!F41</f>
        <v>670556.39370078733</v>
      </c>
      <c r="C87" s="6">
        <f>'Demand Input'!B41</f>
        <v>574964.40682414698</v>
      </c>
      <c r="D87" s="4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</row>
    <row r="88" spans="1:61" s="9" customFormat="1" x14ac:dyDescent="0.25">
      <c r="A88" s="57">
        <v>44593</v>
      </c>
      <c r="B88" s="6">
        <f>'Demand Input'!F42</f>
        <v>589693.82152230968</v>
      </c>
      <c r="C88" s="6">
        <f>'Demand Input'!B42</f>
        <v>591912.62729658792</v>
      </c>
      <c r="D88" s="4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</row>
    <row r="89" spans="1:61" s="9" customFormat="1" x14ac:dyDescent="0.25">
      <c r="A89" s="57">
        <v>44621</v>
      </c>
      <c r="B89" s="6">
        <f>'Demand Input'!F43</f>
        <v>650741.30708661408</v>
      </c>
      <c r="C89" s="6">
        <f>'Demand Input'!B43</f>
        <v>545392.6902887139</v>
      </c>
      <c r="D89" s="4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</row>
    <row r="91" spans="1:61" x14ac:dyDescent="0.25">
      <c r="A91" s="7" t="str">
        <f>"Non-Residential Demand ("&amp;'Demand Input'!$C$9&amp;")"</f>
        <v>Non-Residential Demand (Ccf)</v>
      </c>
    </row>
    <row r="92" spans="1:61" x14ac:dyDescent="0.25">
      <c r="A92" s="2" t="s">
        <v>3</v>
      </c>
      <c r="B92" s="3" t="s">
        <v>0</v>
      </c>
      <c r="C92" s="3" t="s">
        <v>1</v>
      </c>
    </row>
    <row r="93" spans="1:61" x14ac:dyDescent="0.25">
      <c r="A93" s="1" t="s">
        <v>8</v>
      </c>
      <c r="B93" s="6">
        <f>'Demand Input'!G18</f>
        <v>369131.68388434465</v>
      </c>
      <c r="C93" s="6">
        <f>'Demand Input'!C18</f>
        <v>472459.20283774368</v>
      </c>
      <c r="D93" s="4">
        <f>B93/C93</f>
        <v>0.78129853682015227</v>
      </c>
      <c r="E93" s="4"/>
      <c r="F93" s="4"/>
      <c r="I93" s="4"/>
      <c r="L93" s="4"/>
      <c r="O93" s="4"/>
      <c r="R93" s="4"/>
      <c r="U93" s="4"/>
    </row>
    <row r="94" spans="1:61" x14ac:dyDescent="0.25">
      <c r="A94" s="1" t="s">
        <v>9</v>
      </c>
      <c r="B94" s="6">
        <f>'Demand Input'!G19</f>
        <v>374117</v>
      </c>
      <c r="C94" s="6">
        <f>'Demand Input'!C19</f>
        <v>394966.80226310133</v>
      </c>
      <c r="D94" s="4">
        <f t="shared" ref="D94:D106" si="17">B94/C94</f>
        <v>0.9472112538480828</v>
      </c>
      <c r="E94" s="4"/>
      <c r="F94" s="4"/>
      <c r="I94" s="4"/>
      <c r="L94" s="4"/>
      <c r="O94" s="4"/>
      <c r="R94" s="4"/>
      <c r="U94" s="4"/>
    </row>
    <row r="95" spans="1:61" x14ac:dyDescent="0.25">
      <c r="A95" s="1" t="s">
        <v>10</v>
      </c>
      <c r="B95" s="6">
        <f>'Demand Input'!G20</f>
        <v>333800.48818965029</v>
      </c>
      <c r="C95" s="6">
        <f>'Demand Input'!C20</f>
        <v>335781.44</v>
      </c>
      <c r="D95" s="4">
        <f t="shared" si="17"/>
        <v>0.9941004725861271</v>
      </c>
      <c r="E95" s="4"/>
      <c r="F95" s="4"/>
      <c r="I95" s="4"/>
      <c r="L95" s="4"/>
      <c r="O95" s="4"/>
      <c r="R95" s="4"/>
      <c r="U95" s="4"/>
    </row>
    <row r="96" spans="1:61" x14ac:dyDescent="0.25">
      <c r="A96" s="1" t="s">
        <v>2</v>
      </c>
      <c r="B96" s="6">
        <f>'Demand Input'!G21</f>
        <v>299245.56</v>
      </c>
      <c r="C96" s="6">
        <f>'Demand Input'!C21</f>
        <v>452130.67000000004</v>
      </c>
      <c r="D96" s="4">
        <f t="shared" si="17"/>
        <v>0.66185636112675117</v>
      </c>
      <c r="E96" s="4"/>
      <c r="F96" s="4"/>
      <c r="I96" s="4"/>
      <c r="L96" s="4"/>
      <c r="O96" s="4"/>
      <c r="R96" s="4"/>
      <c r="U96" s="4"/>
    </row>
    <row r="97" spans="1:61" x14ac:dyDescent="0.25">
      <c r="A97" s="1" t="s">
        <v>11</v>
      </c>
      <c r="B97" s="6">
        <f>'Demand Input'!G22</f>
        <v>330441.18698707118</v>
      </c>
      <c r="C97" s="6">
        <f>'Demand Input'!C22</f>
        <v>488107.52000000002</v>
      </c>
      <c r="D97" s="4">
        <f t="shared" si="17"/>
        <v>0.67698442135673542</v>
      </c>
      <c r="E97" s="4"/>
      <c r="F97" s="4"/>
      <c r="I97" s="4"/>
      <c r="L97" s="4"/>
      <c r="O97" s="4"/>
      <c r="R97" s="4"/>
      <c r="U97" s="4"/>
    </row>
    <row r="98" spans="1:61" x14ac:dyDescent="0.25">
      <c r="A98" s="1" t="s">
        <v>12</v>
      </c>
      <c r="B98" s="6">
        <f>'Demand Input'!G23</f>
        <v>394304.31583341857</v>
      </c>
      <c r="C98" s="6">
        <f>'Demand Input'!C23</f>
        <v>390975.65</v>
      </c>
      <c r="D98" s="4">
        <f t="shared" si="17"/>
        <v>1.0085137420538044</v>
      </c>
      <c r="E98" s="4"/>
      <c r="F98" s="4"/>
      <c r="I98" s="4"/>
      <c r="L98" s="4"/>
      <c r="O98" s="4"/>
      <c r="R98" s="4"/>
      <c r="U98" s="4"/>
    </row>
    <row r="99" spans="1:61" x14ac:dyDescent="0.25">
      <c r="A99" s="1" t="s">
        <v>13</v>
      </c>
      <c r="B99" s="6">
        <f>'Demand Input'!G24</f>
        <v>522963.47317457787</v>
      </c>
      <c r="C99" s="6">
        <f>'Demand Input'!C24</f>
        <v>588468.22</v>
      </c>
      <c r="D99" s="4">
        <f t="shared" si="17"/>
        <v>0.88868600784351259</v>
      </c>
      <c r="E99" s="4"/>
      <c r="F99" s="4"/>
      <c r="I99" s="4"/>
      <c r="L99" s="4"/>
      <c r="O99" s="4"/>
      <c r="R99" s="4"/>
      <c r="U99" s="4"/>
    </row>
    <row r="100" spans="1:61" x14ac:dyDescent="0.25">
      <c r="A100" s="1" t="s">
        <v>55</v>
      </c>
      <c r="B100" s="6">
        <f>'Demand Input'!G25</f>
        <v>416886.62917591253</v>
      </c>
      <c r="C100" s="6">
        <f>'Demand Input'!C25</f>
        <v>398263</v>
      </c>
      <c r="D100" s="4">
        <f t="shared" si="17"/>
        <v>1.0467621375219704</v>
      </c>
    </row>
    <row r="101" spans="1:61" s="9" customFormat="1" x14ac:dyDescent="0.25">
      <c r="A101" s="1" t="s">
        <v>57</v>
      </c>
      <c r="B101" s="6">
        <f>'Demand Input'!G26</f>
        <v>379515</v>
      </c>
      <c r="C101" s="6">
        <f>'Demand Input'!C26</f>
        <v>494775</v>
      </c>
      <c r="D101" s="4">
        <f t="shared" si="17"/>
        <v>0.76704562680006061</v>
      </c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</row>
    <row r="102" spans="1:61" s="9" customFormat="1" x14ac:dyDescent="0.25">
      <c r="A102" s="1" t="s">
        <v>58</v>
      </c>
      <c r="B102" s="6">
        <f>'Demand Input'!G27</f>
        <v>434815</v>
      </c>
      <c r="C102" s="6">
        <f>'Demand Input'!C27</f>
        <v>392357</v>
      </c>
      <c r="D102" s="4">
        <f t="shared" si="17"/>
        <v>1.1082126736619966</v>
      </c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</row>
    <row r="103" spans="1:61" s="9" customFormat="1" x14ac:dyDescent="0.25">
      <c r="A103" s="1" t="s">
        <v>59</v>
      </c>
      <c r="B103" s="6">
        <f>'Demand Input'!G28</f>
        <v>342584.59396698955</v>
      </c>
      <c r="C103" s="6">
        <f>'Demand Input'!C28</f>
        <v>507022</v>
      </c>
      <c r="D103" s="4">
        <f t="shared" si="17"/>
        <v>0.67567993887245437</v>
      </c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</row>
    <row r="104" spans="1:61" s="9" customFormat="1" x14ac:dyDescent="0.25">
      <c r="A104" s="57">
        <v>44197</v>
      </c>
      <c r="B104" s="6">
        <f>'Demand Input'!G29</f>
        <v>322657.16013609688</v>
      </c>
      <c r="C104" s="6">
        <f>'Demand Input'!C29</f>
        <v>400923.84918210417</v>
      </c>
      <c r="D104" s="4">
        <f t="shared" si="17"/>
        <v>0.80478415238785739</v>
      </c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</row>
    <row r="105" spans="1:61" s="9" customFormat="1" x14ac:dyDescent="0.25">
      <c r="A105" s="57">
        <v>44228</v>
      </c>
      <c r="B105" s="6">
        <f>'Demand Input'!G30</f>
        <v>354041</v>
      </c>
      <c r="C105" s="6">
        <f>'Demand Input'!C30</f>
        <v>369131.68388434465</v>
      </c>
      <c r="D105" s="4">
        <f t="shared" si="17"/>
        <v>0.95911842699183525</v>
      </c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</row>
    <row r="106" spans="1:61" s="9" customFormat="1" x14ac:dyDescent="0.25">
      <c r="A106" s="57">
        <v>44256</v>
      </c>
      <c r="B106" s="6">
        <f>'Demand Input'!G31</f>
        <v>313343</v>
      </c>
      <c r="C106" s="6">
        <f>'Demand Input'!C31</f>
        <v>374117</v>
      </c>
      <c r="D106" s="4">
        <f t="shared" si="17"/>
        <v>0.83755349262396528</v>
      </c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</row>
    <row r="107" spans="1:61" s="9" customFormat="1" x14ac:dyDescent="0.25">
      <c r="A107" s="57">
        <v>44287</v>
      </c>
      <c r="B107" s="6">
        <f>'Demand Input'!G32</f>
        <v>329084.72175779555</v>
      </c>
      <c r="C107" s="6">
        <f>'Demand Input'!C32</f>
        <v>333800.48818965029</v>
      </c>
      <c r="D107" s="4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</row>
    <row r="108" spans="1:61" s="9" customFormat="1" x14ac:dyDescent="0.25">
      <c r="A108" s="57">
        <v>44317</v>
      </c>
      <c r="B108" s="6">
        <f>'Demand Input'!G33</f>
        <v>353085</v>
      </c>
      <c r="C108" s="6">
        <f>'Demand Input'!C33</f>
        <v>299245.56</v>
      </c>
      <c r="D108" s="4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</row>
    <row r="109" spans="1:61" s="9" customFormat="1" x14ac:dyDescent="0.25">
      <c r="A109" s="57">
        <v>44348</v>
      </c>
      <c r="B109" s="6">
        <f>'Demand Input'!G34</f>
        <v>353141.44209072087</v>
      </c>
      <c r="C109" s="6">
        <f>'Demand Input'!C34</f>
        <v>330441.18698707118</v>
      </c>
      <c r="D109" s="4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</row>
    <row r="110" spans="1:61" s="9" customFormat="1" x14ac:dyDescent="0.25">
      <c r="A110" s="57">
        <v>44378</v>
      </c>
      <c r="B110" s="6">
        <f>'Demand Input'!G35</f>
        <v>414577.11209905299</v>
      </c>
      <c r="C110" s="6">
        <f>'Demand Input'!C35</f>
        <v>394304.31583341857</v>
      </c>
      <c r="D110" s="4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</row>
    <row r="111" spans="1:61" s="9" customFormat="1" x14ac:dyDescent="0.25">
      <c r="A111" s="57">
        <v>44409</v>
      </c>
      <c r="B111" s="6">
        <f>'Demand Input'!G36</f>
        <v>407774.9945435758</v>
      </c>
      <c r="C111" s="6">
        <f>'Demand Input'!C36</f>
        <v>522963.47317457787</v>
      </c>
      <c r="D111" s="4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</row>
    <row r="112" spans="1:61" s="9" customFormat="1" x14ac:dyDescent="0.25">
      <c r="A112" s="57">
        <v>44440</v>
      </c>
      <c r="B112" s="6">
        <f>'Demand Input'!G37</f>
        <v>434192.44249497633</v>
      </c>
      <c r="C112" s="6">
        <f>'Demand Input'!C37</f>
        <v>416886.62917591253</v>
      </c>
      <c r="D112" s="4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</row>
    <row r="113" spans="1:61" s="9" customFormat="1" x14ac:dyDescent="0.25">
      <c r="A113" s="57">
        <v>44470</v>
      </c>
      <c r="B113" s="6">
        <f>'Demand Input'!G38</f>
        <v>477878.52565927163</v>
      </c>
      <c r="C113" s="6">
        <f>'Demand Input'!C38</f>
        <v>379515</v>
      </c>
      <c r="D113" s="4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</row>
    <row r="114" spans="1:61" s="9" customFormat="1" x14ac:dyDescent="0.25">
      <c r="A114" s="57">
        <v>44501</v>
      </c>
      <c r="B114" s="6">
        <f>'Demand Input'!G39</f>
        <v>552599.69820683391</v>
      </c>
      <c r="C114" s="6">
        <f>'Demand Input'!C39</f>
        <v>434815</v>
      </c>
      <c r="D114" s="4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</row>
    <row r="115" spans="1:61" s="9" customFormat="1" x14ac:dyDescent="0.25">
      <c r="A115" s="57">
        <v>44531</v>
      </c>
      <c r="B115" s="6">
        <f>'Demand Input'!G40</f>
        <v>436956.78427634295</v>
      </c>
      <c r="C115" s="6">
        <f>'Demand Input'!C40</f>
        <v>342584.59396698955</v>
      </c>
      <c r="D115" s="4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</row>
    <row r="116" spans="1:61" s="9" customFormat="1" x14ac:dyDescent="0.25">
      <c r="A116" s="57">
        <v>44562</v>
      </c>
      <c r="B116" s="6">
        <f>'Demand Input'!G41</f>
        <v>364164.01870651467</v>
      </c>
      <c r="C116" s="6">
        <f>'Demand Input'!C41</f>
        <v>322657.16013609688</v>
      </c>
      <c r="D116" s="4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</row>
    <row r="117" spans="1:61" s="9" customFormat="1" x14ac:dyDescent="0.25">
      <c r="A117" s="57">
        <v>44593</v>
      </c>
      <c r="B117" s="6">
        <f>'Demand Input'!G42</f>
        <v>377149.36878192559</v>
      </c>
      <c r="C117" s="6">
        <f>'Demand Input'!C42</f>
        <v>354041</v>
      </c>
      <c r="D117" s="4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</row>
    <row r="118" spans="1:61" s="9" customFormat="1" x14ac:dyDescent="0.25">
      <c r="A118" s="57">
        <v>44621</v>
      </c>
      <c r="B118" s="6">
        <f>'Demand Input'!G43</f>
        <v>432270.79827881866</v>
      </c>
      <c r="C118" s="6">
        <f>'Demand Input'!C43</f>
        <v>313343</v>
      </c>
      <c r="D118" s="4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</row>
    <row r="120" spans="1:61" x14ac:dyDescent="0.25">
      <c r="A120" s="7" t="str">
        <f>"Wholesale Demand ("&amp;'Demand Input'!$C$9&amp;")"</f>
        <v>Wholesale Demand (Ccf)</v>
      </c>
    </row>
    <row r="121" spans="1:61" x14ac:dyDescent="0.25">
      <c r="A121" s="2" t="s">
        <v>3</v>
      </c>
      <c r="B121" s="3" t="s">
        <v>0</v>
      </c>
      <c r="C121" s="3" t="s">
        <v>1</v>
      </c>
    </row>
    <row r="122" spans="1:61" x14ac:dyDescent="0.25">
      <c r="A122" s="1" t="s">
        <v>8</v>
      </c>
      <c r="B122" s="6">
        <f>'Demand Input'!H18</f>
        <v>0</v>
      </c>
      <c r="C122" s="6">
        <f>'Demand Input'!D18</f>
        <v>0</v>
      </c>
      <c r="D122" s="4" t="e">
        <f>B122/C122</f>
        <v>#DIV/0!</v>
      </c>
      <c r="E122" s="4"/>
      <c r="F122" s="4"/>
      <c r="I122" s="4"/>
      <c r="L122" s="4"/>
      <c r="O122" s="4"/>
      <c r="R122" s="4"/>
      <c r="U122" s="4"/>
    </row>
    <row r="123" spans="1:61" x14ac:dyDescent="0.25">
      <c r="A123" s="1" t="s">
        <v>9</v>
      </c>
      <c r="B123" s="6">
        <f>'Demand Input'!H19</f>
        <v>0</v>
      </c>
      <c r="C123" s="6">
        <f>'Demand Input'!D19</f>
        <v>0</v>
      </c>
      <c r="D123" s="4" t="e">
        <f t="shared" ref="D123:D128" si="18">B123/C123</f>
        <v>#DIV/0!</v>
      </c>
      <c r="E123" s="4"/>
      <c r="F123" s="4"/>
      <c r="I123" s="4"/>
      <c r="L123" s="4"/>
      <c r="O123" s="4"/>
      <c r="R123" s="4"/>
      <c r="U123" s="4"/>
    </row>
    <row r="124" spans="1:61" x14ac:dyDescent="0.25">
      <c r="A124" s="1" t="s">
        <v>10</v>
      </c>
      <c r="B124" s="6">
        <f>'Demand Input'!H20</f>
        <v>0</v>
      </c>
      <c r="C124" s="6">
        <f>'Demand Input'!D20</f>
        <v>0</v>
      </c>
      <c r="D124" s="4" t="e">
        <f t="shared" si="18"/>
        <v>#DIV/0!</v>
      </c>
      <c r="E124" s="4"/>
      <c r="F124" s="4"/>
      <c r="I124" s="4"/>
      <c r="L124" s="4"/>
      <c r="O124" s="4"/>
      <c r="R124" s="4"/>
      <c r="U124" s="4"/>
    </row>
    <row r="125" spans="1:61" x14ac:dyDescent="0.25">
      <c r="A125" s="1" t="s">
        <v>2</v>
      </c>
      <c r="B125" s="6">
        <f>'Demand Input'!H21</f>
        <v>0</v>
      </c>
      <c r="C125" s="6">
        <f>'Demand Input'!D21</f>
        <v>0</v>
      </c>
      <c r="D125" s="4" t="e">
        <f t="shared" si="18"/>
        <v>#DIV/0!</v>
      </c>
      <c r="E125" s="4"/>
      <c r="F125" s="4"/>
      <c r="I125" s="4"/>
      <c r="L125" s="4"/>
      <c r="O125" s="4"/>
      <c r="R125" s="4"/>
      <c r="U125" s="4"/>
    </row>
    <row r="126" spans="1:61" x14ac:dyDescent="0.25">
      <c r="A126" s="1" t="s">
        <v>11</v>
      </c>
      <c r="B126" s="6">
        <f>'Demand Input'!H22</f>
        <v>0</v>
      </c>
      <c r="C126" s="6">
        <f>'Demand Input'!D22</f>
        <v>0</v>
      </c>
      <c r="D126" s="4" t="e">
        <f t="shared" si="18"/>
        <v>#DIV/0!</v>
      </c>
      <c r="E126" s="4"/>
      <c r="F126" s="4"/>
      <c r="I126" s="4"/>
      <c r="L126" s="4"/>
      <c r="O126" s="4"/>
      <c r="R126" s="4"/>
      <c r="U126" s="4"/>
    </row>
    <row r="127" spans="1:61" x14ac:dyDescent="0.25">
      <c r="A127" s="1" t="s">
        <v>12</v>
      </c>
      <c r="B127" s="6">
        <f>'Demand Input'!H23</f>
        <v>0</v>
      </c>
      <c r="C127" s="6">
        <f>'Demand Input'!D23</f>
        <v>0</v>
      </c>
      <c r="D127" s="4" t="e">
        <f t="shared" si="18"/>
        <v>#DIV/0!</v>
      </c>
      <c r="E127" s="4"/>
      <c r="F127" s="4"/>
      <c r="I127" s="4"/>
      <c r="L127" s="4"/>
      <c r="O127" s="4"/>
      <c r="R127" s="4"/>
      <c r="U127" s="4"/>
    </row>
    <row r="128" spans="1:61" x14ac:dyDescent="0.25">
      <c r="A128" s="1" t="s">
        <v>13</v>
      </c>
      <c r="B128" s="6">
        <f>'Demand Input'!H24</f>
        <v>0</v>
      </c>
      <c r="C128" s="6">
        <f>'Demand Input'!D24</f>
        <v>0</v>
      </c>
      <c r="D128" s="4" t="e">
        <f t="shared" si="18"/>
        <v>#DIV/0!</v>
      </c>
      <c r="E128" s="4"/>
      <c r="F128" s="4"/>
      <c r="I128" s="4"/>
      <c r="L128" s="4"/>
      <c r="O128" s="4"/>
      <c r="R128" s="4"/>
      <c r="U128" s="4"/>
    </row>
  </sheetData>
  <mergeCells count="54">
    <mergeCell ref="BF31:BG31"/>
    <mergeCell ref="BF36:BG36"/>
    <mergeCell ref="AL36:AM36"/>
    <mergeCell ref="AJ31:AK31"/>
    <mergeCell ref="AJ36:AK36"/>
    <mergeCell ref="AL31:AM31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AR31:AS31"/>
    <mergeCell ref="AR36:AS36"/>
    <mergeCell ref="AP31:AQ31"/>
    <mergeCell ref="AP36:AQ36"/>
    <mergeCell ref="AN31:AO31"/>
    <mergeCell ref="AN36:AO36"/>
    <mergeCell ref="AD36:AE36"/>
    <mergeCell ref="AH31:AI31"/>
    <mergeCell ref="AH36:AI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D31:AE31"/>
    <mergeCell ref="AF31:AG31"/>
    <mergeCell ref="AF36:AG36"/>
    <mergeCell ref="BH31:BI31"/>
    <mergeCell ref="BH36:BI36"/>
    <mergeCell ref="BD31:BE31"/>
    <mergeCell ref="BD36:BE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</mergeCells>
  <pageMargins left="0.53" right="0.4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80"/>
  <sheetViews>
    <sheetView showGridLines="0" zoomScale="70" zoomScaleNormal="70" workbookViewId="0">
      <selection activeCell="AT1" sqref="AT1"/>
    </sheetView>
  </sheetViews>
  <sheetFormatPr defaultColWidth="9.140625" defaultRowHeight="15" x14ac:dyDescent="0.25"/>
  <cols>
    <col min="1" max="1" width="11.85546875" style="30" customWidth="1"/>
    <col min="2" max="4" width="18.28515625" style="30" customWidth="1"/>
    <col min="5" max="5" width="1.85546875" style="30" customWidth="1"/>
    <col min="6" max="8" width="18.28515625" style="30" customWidth="1"/>
    <col min="9" max="16384" width="9.140625" style="30"/>
  </cols>
  <sheetData>
    <row r="1" spans="1:71" s="8" customFormat="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8" customFormat="1" ht="15" customHeight="1" x14ac:dyDescent="0.25">
      <c r="A2" s="69"/>
      <c r="B2" s="69"/>
      <c r="C2" s="69"/>
      <c r="D2" s="69"/>
      <c r="E2" s="69"/>
      <c r="F2" s="69"/>
      <c r="G2" s="69"/>
      <c r="H2" s="69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s="8" customFormat="1" ht="15" customHeight="1" x14ac:dyDescent="0.25">
      <c r="A3" s="69"/>
      <c r="B3" s="69"/>
      <c r="C3" s="69"/>
      <c r="D3" s="69"/>
      <c r="E3" s="69"/>
      <c r="F3" s="69"/>
      <c r="G3" s="69"/>
      <c r="H3" s="69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s="8" customFormat="1" ht="15" customHeight="1" x14ac:dyDescent="0.25">
      <c r="A4" s="69"/>
      <c r="B4" s="69"/>
      <c r="C4" s="69"/>
      <c r="D4" s="69"/>
      <c r="E4" s="69"/>
      <c r="F4" s="69"/>
      <c r="G4" s="69"/>
      <c r="H4" s="69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s="8" customFormat="1" ht="15" customHeight="1" x14ac:dyDescent="0.25">
      <c r="A5" s="32"/>
      <c r="B5" s="32"/>
      <c r="C5" s="70" t="str">
        <f>C8</f>
        <v>Narragansett Bay Commission</v>
      </c>
      <c r="D5" s="70"/>
      <c r="E5" s="70"/>
      <c r="F5" s="70"/>
      <c r="G5" s="70"/>
      <c r="H5" s="7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s="8" customFormat="1" ht="15" customHeight="1" x14ac:dyDescent="0.25">
      <c r="A6" s="32"/>
      <c r="B6" s="32"/>
      <c r="C6" s="70"/>
      <c r="D6" s="70"/>
      <c r="E6" s="70"/>
      <c r="F6" s="70"/>
      <c r="G6" s="70"/>
      <c r="H6" s="7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8" customFormat="1" x14ac:dyDescent="0.25">
      <c r="A7" s="33"/>
      <c r="B7" s="33"/>
      <c r="C7" s="33"/>
      <c r="D7" s="33"/>
      <c r="E7" s="33"/>
      <c r="F7" s="33"/>
      <c r="G7" s="33"/>
      <c r="H7" s="3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s="8" customFormat="1" x14ac:dyDescent="0.25">
      <c r="A8" s="33"/>
      <c r="B8" s="34" t="s">
        <v>20</v>
      </c>
      <c r="C8" s="72" t="s">
        <v>49</v>
      </c>
      <c r="D8" s="72"/>
      <c r="E8" s="33"/>
      <c r="F8" s="33"/>
      <c r="G8" s="33"/>
      <c r="H8" s="3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s="8" customFormat="1" x14ac:dyDescent="0.25">
      <c r="A9" s="33"/>
      <c r="B9" s="34" t="s">
        <v>15</v>
      </c>
      <c r="C9" s="72" t="s">
        <v>51</v>
      </c>
      <c r="D9" s="72"/>
      <c r="E9" s="33"/>
      <c r="F9" s="33" t="s">
        <v>50</v>
      </c>
      <c r="G9" s="33"/>
      <c r="H9" s="33"/>
      <c r="I9" s="30"/>
      <c r="J9" s="30"/>
      <c r="K9" s="30"/>
      <c r="L9" s="30"/>
      <c r="M9" s="31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s="8" customFormat="1" x14ac:dyDescent="0.25">
      <c r="A10" s="33"/>
      <c r="B10" s="34" t="s">
        <v>19</v>
      </c>
      <c r="C10" s="72" t="s">
        <v>46</v>
      </c>
      <c r="D10" s="72"/>
      <c r="E10" s="33"/>
      <c r="F10" s="33"/>
      <c r="G10" s="33"/>
      <c r="H10" s="33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s="8" customFormat="1" ht="6.75" customHeight="1" x14ac:dyDescent="0.25">
      <c r="A11" s="33"/>
      <c r="B11" s="33"/>
      <c r="C11" s="33"/>
      <c r="D11" s="33"/>
      <c r="E11" s="33"/>
      <c r="F11" s="33"/>
      <c r="G11" s="33"/>
      <c r="H11" s="33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s="8" customFormat="1" ht="2.25" customHeight="1" x14ac:dyDescent="0.25">
      <c r="A12" s="35"/>
      <c r="B12" s="67"/>
      <c r="C12" s="67"/>
      <c r="D12" s="67"/>
      <c r="E12" s="67"/>
      <c r="F12" s="67"/>
      <c r="G12" s="67"/>
      <c r="H12" s="67"/>
      <c r="I12" s="28"/>
      <c r="J12" s="28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s="8" customFormat="1" ht="6.75" customHeight="1" x14ac:dyDescent="0.25">
      <c r="A13" s="33"/>
      <c r="B13" s="33"/>
      <c r="C13" s="33"/>
      <c r="D13" s="33"/>
      <c r="E13" s="33"/>
      <c r="F13" s="33"/>
      <c r="G13" s="33"/>
      <c r="H13" s="33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s="8" customFormat="1" ht="23.25" x14ac:dyDescent="0.35">
      <c r="A14" s="36"/>
      <c r="B14" s="71" t="s">
        <v>52</v>
      </c>
      <c r="C14" s="71"/>
      <c r="D14" s="71"/>
      <c r="E14" s="71"/>
      <c r="F14" s="71"/>
      <c r="G14" s="71"/>
      <c r="H14" s="7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s="8" customFormat="1" x14ac:dyDescent="0.25">
      <c r="A15" s="36"/>
      <c r="B15" s="65" t="s">
        <v>16</v>
      </c>
      <c r="C15" s="65"/>
      <c r="D15" s="65"/>
      <c r="E15" s="65"/>
      <c r="F15" s="65"/>
      <c r="G15" s="65"/>
      <c r="H15" s="65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s="8" customFormat="1" x14ac:dyDescent="0.25">
      <c r="A16" s="35"/>
      <c r="B16" s="73" t="s">
        <v>62</v>
      </c>
      <c r="C16" s="73"/>
      <c r="D16" s="73"/>
      <c r="E16" s="35"/>
      <c r="F16" s="73" t="s">
        <v>61</v>
      </c>
      <c r="G16" s="73"/>
      <c r="H16" s="73"/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s="8" customFormat="1" x14ac:dyDescent="0.25">
      <c r="A17" s="37" t="s">
        <v>3</v>
      </c>
      <c r="B17" s="17" t="s">
        <v>4</v>
      </c>
      <c r="C17" s="17" t="s">
        <v>5</v>
      </c>
      <c r="D17" s="17" t="s">
        <v>6</v>
      </c>
      <c r="E17" s="16"/>
      <c r="F17" s="17" t="s">
        <v>4</v>
      </c>
      <c r="G17" s="17" t="s">
        <v>5</v>
      </c>
      <c r="H17" s="17" t="s">
        <v>6</v>
      </c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s="8" customFormat="1" x14ac:dyDescent="0.25">
      <c r="A18" s="41" t="s">
        <v>8</v>
      </c>
      <c r="B18" s="20">
        <v>674439.42794279417</v>
      </c>
      <c r="C18" s="20">
        <v>472459.20283774368</v>
      </c>
      <c r="D18" s="20"/>
      <c r="E18" s="21"/>
      <c r="F18" s="20">
        <v>510296.30871391081</v>
      </c>
      <c r="G18" s="20">
        <v>369131.68388434465</v>
      </c>
      <c r="H18" s="20"/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s="8" customFormat="1" x14ac:dyDescent="0.25">
      <c r="A19" s="41" t="s">
        <v>9</v>
      </c>
      <c r="B19" s="20">
        <v>528549.79097909795</v>
      </c>
      <c r="C19" s="20">
        <v>394966.80226310133</v>
      </c>
      <c r="D19" s="20"/>
      <c r="E19" s="21"/>
      <c r="F19" s="20">
        <v>521598.85564304458</v>
      </c>
      <c r="G19" s="20">
        <v>374117</v>
      </c>
      <c r="H19" s="20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s="8" customFormat="1" x14ac:dyDescent="0.25">
      <c r="A20" s="41" t="s">
        <v>10</v>
      </c>
      <c r="B20" s="20">
        <v>411179.62</v>
      </c>
      <c r="C20" s="20">
        <v>335781.44</v>
      </c>
      <c r="D20" s="20"/>
      <c r="E20" s="21"/>
      <c r="F20" s="20">
        <v>552550.40419947496</v>
      </c>
      <c r="G20" s="20">
        <v>333800.48818965029</v>
      </c>
      <c r="H20" s="20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s="8" customFormat="1" x14ac:dyDescent="0.25">
      <c r="A21" s="41" t="s">
        <v>2</v>
      </c>
      <c r="B21" s="20">
        <v>608563.54</v>
      </c>
      <c r="C21" s="20">
        <v>452130.67000000004</v>
      </c>
      <c r="D21" s="20"/>
      <c r="E21" s="21"/>
      <c r="F21" s="20">
        <v>561680.92749398958</v>
      </c>
      <c r="G21" s="20">
        <v>299245.56</v>
      </c>
      <c r="H21" s="20"/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s="8" customFormat="1" x14ac:dyDescent="0.25">
      <c r="A22" s="41" t="s">
        <v>11</v>
      </c>
      <c r="B22" s="20">
        <v>993563.54</v>
      </c>
      <c r="C22" s="20">
        <v>488107.52000000002</v>
      </c>
      <c r="D22" s="20"/>
      <c r="E22" s="21"/>
      <c r="F22" s="20">
        <v>588815.72766404203</v>
      </c>
      <c r="G22" s="20">
        <v>330441.18698707118</v>
      </c>
      <c r="H22" s="20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s="8" customFormat="1" x14ac:dyDescent="0.25">
      <c r="A23" s="41" t="s">
        <v>12</v>
      </c>
      <c r="B23" s="20">
        <v>512849.55</v>
      </c>
      <c r="C23" s="20">
        <v>390975.65</v>
      </c>
      <c r="D23" s="20"/>
      <c r="E23" s="21"/>
      <c r="F23" s="20">
        <v>920418.72301837278</v>
      </c>
      <c r="G23" s="20">
        <v>394304.31583341857</v>
      </c>
      <c r="H23" s="20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s="8" customFormat="1" x14ac:dyDescent="0.25">
      <c r="A24" s="41" t="s">
        <v>13</v>
      </c>
      <c r="B24" s="20">
        <v>641515.25</v>
      </c>
      <c r="C24" s="20">
        <v>588468.22</v>
      </c>
      <c r="D24" s="20"/>
      <c r="E24" s="21"/>
      <c r="F24" s="20">
        <v>1034271.2414698163</v>
      </c>
      <c r="G24" s="20">
        <v>522963.47317457787</v>
      </c>
      <c r="H24" s="20"/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s="8" customFormat="1" x14ac:dyDescent="0.25">
      <c r="A25" s="41" t="s">
        <v>55</v>
      </c>
      <c r="B25" s="20">
        <v>884745.88451443566</v>
      </c>
      <c r="C25" s="20">
        <v>398263</v>
      </c>
      <c r="D25" s="20"/>
      <c r="E25" s="21"/>
      <c r="F25" s="20">
        <v>795392.36482939636</v>
      </c>
      <c r="G25" s="20">
        <v>416886.62917591253</v>
      </c>
      <c r="H25" s="20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s="8" customFormat="1" x14ac:dyDescent="0.25">
      <c r="A26" s="41" t="s">
        <v>57</v>
      </c>
      <c r="B26" s="20">
        <v>808030.56955380586</v>
      </c>
      <c r="C26" s="20">
        <v>494775</v>
      </c>
      <c r="D26" s="20"/>
      <c r="E26" s="21"/>
      <c r="F26" s="20">
        <v>913450.31758530182</v>
      </c>
      <c r="G26" s="20">
        <v>379515</v>
      </c>
      <c r="H26" s="20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s="8" customFormat="1" x14ac:dyDescent="0.25">
      <c r="A27" s="41" t="s">
        <v>58</v>
      </c>
      <c r="B27" s="20">
        <v>537591.01574803144</v>
      </c>
      <c r="C27" s="20">
        <v>392357</v>
      </c>
      <c r="D27" s="20"/>
      <c r="E27" s="21"/>
      <c r="F27" s="20">
        <v>796803.85039370076</v>
      </c>
      <c r="G27" s="20">
        <v>434815</v>
      </c>
      <c r="H27" s="20"/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s="8" customFormat="1" x14ac:dyDescent="0.25">
      <c r="A28" s="41" t="s">
        <v>59</v>
      </c>
      <c r="B28" s="20">
        <v>768795.20472440938</v>
      </c>
      <c r="C28" s="20">
        <v>507022</v>
      </c>
      <c r="D28" s="20"/>
      <c r="E28" s="21"/>
      <c r="F28" s="20">
        <v>575698.99212598428</v>
      </c>
      <c r="G28" s="20">
        <v>342584.59396698955</v>
      </c>
      <c r="H28" s="20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s="8" customFormat="1" x14ac:dyDescent="0.25">
      <c r="A29" s="41" t="s">
        <v>60</v>
      </c>
      <c r="B29" s="20">
        <v>659359.87585301825</v>
      </c>
      <c r="C29" s="20">
        <v>400923.84918210417</v>
      </c>
      <c r="D29" s="20"/>
      <c r="E29" s="21"/>
      <c r="F29" s="20">
        <v>574964.40682414698</v>
      </c>
      <c r="G29" s="20">
        <v>322657.16013609688</v>
      </c>
      <c r="H29" s="20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s="8" customFormat="1" x14ac:dyDescent="0.25">
      <c r="A30" s="41" t="s">
        <v>8</v>
      </c>
      <c r="B30" s="20">
        <f>F18</f>
        <v>510296.30871391081</v>
      </c>
      <c r="C30" s="20">
        <f>G18</f>
        <v>369131.68388434465</v>
      </c>
      <c r="D30" s="20"/>
      <c r="E30" s="21"/>
      <c r="F30" s="20">
        <v>591912.62729658792</v>
      </c>
      <c r="G30" s="20">
        <v>354041</v>
      </c>
      <c r="H30" s="20"/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s="8" customFormat="1" x14ac:dyDescent="0.25">
      <c r="A31" s="41" t="s">
        <v>9</v>
      </c>
      <c r="B31" s="20">
        <v>521598.85564304458</v>
      </c>
      <c r="C31" s="20">
        <v>374117</v>
      </c>
      <c r="D31" s="20"/>
      <c r="E31" s="21"/>
      <c r="F31" s="20">
        <v>545392.6902887139</v>
      </c>
      <c r="G31" s="20">
        <v>313343</v>
      </c>
      <c r="H31" s="20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s="8" customFormat="1" x14ac:dyDescent="0.25">
      <c r="A32" s="41" t="s">
        <v>10</v>
      </c>
      <c r="B32" s="20">
        <v>552550.40419947496</v>
      </c>
      <c r="C32" s="20">
        <v>333800.48818965029</v>
      </c>
      <c r="D32" s="20"/>
      <c r="E32" s="21"/>
      <c r="F32" s="20">
        <v>533967.42257217842</v>
      </c>
      <c r="G32" s="20">
        <v>329084.72175779555</v>
      </c>
      <c r="H32" s="20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s="8" customFormat="1" x14ac:dyDescent="0.25">
      <c r="A33" s="41" t="s">
        <v>2</v>
      </c>
      <c r="B33" s="20">
        <v>561680.92749398958</v>
      </c>
      <c r="C33" s="20">
        <v>299245.56</v>
      </c>
      <c r="D33" s="20"/>
      <c r="E33" s="21"/>
      <c r="F33" s="20">
        <v>591911.75328083988</v>
      </c>
      <c r="G33" s="20">
        <v>353085</v>
      </c>
      <c r="H33" s="20"/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s="8" customFormat="1" x14ac:dyDescent="0.25">
      <c r="A34" s="41" t="s">
        <v>11</v>
      </c>
      <c r="B34" s="20">
        <v>588815.72766404203</v>
      </c>
      <c r="C34" s="20">
        <v>330441.18698707118</v>
      </c>
      <c r="D34" s="20"/>
      <c r="E34" s="21"/>
      <c r="F34" s="20">
        <v>587861.26509186346</v>
      </c>
      <c r="G34" s="20">
        <v>353141.44209072087</v>
      </c>
      <c r="H34" s="20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s="8" customFormat="1" x14ac:dyDescent="0.25">
      <c r="A35" s="41" t="s">
        <v>12</v>
      </c>
      <c r="B35" s="20">
        <v>920418.72301837278</v>
      </c>
      <c r="C35" s="20">
        <v>394304.31583341857</v>
      </c>
      <c r="D35" s="20"/>
      <c r="E35" s="21"/>
      <c r="F35" s="20">
        <v>764849.56692913384</v>
      </c>
      <c r="G35" s="20">
        <v>414577.11209905299</v>
      </c>
      <c r="H35" s="20"/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s="8" customFormat="1" x14ac:dyDescent="0.25">
      <c r="A36" s="41" t="s">
        <v>13</v>
      </c>
      <c r="B36" s="20">
        <v>1034271.2414698163</v>
      </c>
      <c r="C36" s="20">
        <v>522963.47317457787</v>
      </c>
      <c r="D36" s="20"/>
      <c r="E36" s="21"/>
      <c r="F36" s="20">
        <v>637451.79002624669</v>
      </c>
      <c r="G36" s="20">
        <v>407774.9945435758</v>
      </c>
      <c r="H36" s="20"/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s="8" customFormat="1" x14ac:dyDescent="0.25">
      <c r="A37" s="41" t="s">
        <v>55</v>
      </c>
      <c r="B37" s="20">
        <v>795392.36482939636</v>
      </c>
      <c r="C37" s="20">
        <v>416886.62917591253</v>
      </c>
      <c r="D37" s="20"/>
      <c r="E37" s="21"/>
      <c r="F37" s="20">
        <v>715703.43307086616</v>
      </c>
      <c r="G37" s="20">
        <v>434192.44249497633</v>
      </c>
      <c r="H37" s="20"/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s="8" customFormat="1" x14ac:dyDescent="0.25">
      <c r="A38" s="41" t="s">
        <v>57</v>
      </c>
      <c r="B38" s="20">
        <v>913450.31758530182</v>
      </c>
      <c r="C38" s="20">
        <v>379515</v>
      </c>
      <c r="D38" s="20"/>
      <c r="E38" s="21"/>
      <c r="F38" s="20">
        <v>802383.88188976375</v>
      </c>
      <c r="G38" s="20">
        <v>477878.52565927163</v>
      </c>
      <c r="H38" s="20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s="8" customFormat="1" x14ac:dyDescent="0.25">
      <c r="A39" s="41" t="s">
        <v>58</v>
      </c>
      <c r="B39" s="20">
        <v>796803.85039370076</v>
      </c>
      <c r="C39" s="20">
        <v>434815</v>
      </c>
      <c r="D39" s="20"/>
      <c r="E39" s="21"/>
      <c r="F39" s="20">
        <v>904247.35170603672</v>
      </c>
      <c r="G39" s="20">
        <v>552599.69820683391</v>
      </c>
      <c r="H39" s="20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s="8" customFormat="1" x14ac:dyDescent="0.25">
      <c r="A40" s="41" t="s">
        <v>59</v>
      </c>
      <c r="B40" s="20">
        <v>575698.99212598428</v>
      </c>
      <c r="C40" s="20">
        <v>342584.59396698955</v>
      </c>
      <c r="D40" s="20"/>
      <c r="E40" s="21"/>
      <c r="F40" s="20">
        <v>746791.48818897631</v>
      </c>
      <c r="G40" s="20">
        <v>436956.78427634295</v>
      </c>
      <c r="H40" s="20"/>
      <c r="I40" s="28"/>
      <c r="J40" s="28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s="8" customFormat="1" x14ac:dyDescent="0.25">
      <c r="A41" s="41" t="s">
        <v>60</v>
      </c>
      <c r="B41" s="20">
        <f t="shared" ref="B41:C43" si="0">F29</f>
        <v>574964.40682414698</v>
      </c>
      <c r="C41" s="20">
        <f t="shared" si="0"/>
        <v>322657.16013609688</v>
      </c>
      <c r="D41" s="20"/>
      <c r="E41" s="21"/>
      <c r="F41" s="20">
        <v>670556.39370078733</v>
      </c>
      <c r="G41" s="20">
        <v>364164.01870651467</v>
      </c>
      <c r="H41" s="20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s="8" customFormat="1" x14ac:dyDescent="0.25">
      <c r="A42" s="41" t="s">
        <v>8</v>
      </c>
      <c r="B42" s="20">
        <f t="shared" si="0"/>
        <v>591912.62729658792</v>
      </c>
      <c r="C42" s="20">
        <f t="shared" si="0"/>
        <v>354041</v>
      </c>
      <c r="D42" s="20"/>
      <c r="E42" s="21"/>
      <c r="F42" s="20">
        <v>589693.82152230968</v>
      </c>
      <c r="G42" s="20">
        <v>377149.36878192559</v>
      </c>
      <c r="H42" s="20"/>
      <c r="I42" s="28"/>
      <c r="J42" s="2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s="8" customFormat="1" x14ac:dyDescent="0.25">
      <c r="A43" s="41" t="s">
        <v>9</v>
      </c>
      <c r="B43" s="20">
        <f t="shared" si="0"/>
        <v>545392.6902887139</v>
      </c>
      <c r="C43" s="20">
        <f t="shared" si="0"/>
        <v>313343</v>
      </c>
      <c r="D43" s="59"/>
      <c r="E43" s="21"/>
      <c r="F43" s="59">
        <v>650741.30708661408</v>
      </c>
      <c r="G43" s="59">
        <v>432270.79827881866</v>
      </c>
      <c r="H43" s="59"/>
      <c r="I43" s="28"/>
      <c r="J43" s="28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s="8" customFormat="1" ht="16.149999999999999" customHeight="1" x14ac:dyDescent="0.25">
      <c r="A44" s="41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s="8" customFormat="1" ht="2.25" customHeight="1" x14ac:dyDescent="0.25">
      <c r="A45" s="35"/>
      <c r="B45" s="66"/>
      <c r="C45" s="66"/>
      <c r="D45" s="66"/>
      <c r="E45" s="66"/>
      <c r="F45" s="66"/>
      <c r="G45" s="66"/>
      <c r="H45" s="66"/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s="8" customFormat="1" ht="6.75" customHeight="1" x14ac:dyDescent="0.25">
      <c r="A46" s="33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s="8" customFormat="1" ht="23.25" x14ac:dyDescent="0.35">
      <c r="A47" s="36"/>
      <c r="B47" s="71" t="str">
        <f>"Input Water Produced ("&amp;C10&amp;")"</f>
        <v>Input Water Produced (MG)</v>
      </c>
      <c r="C47" s="71"/>
      <c r="D47" s="71"/>
      <c r="E47" s="71"/>
      <c r="F47" s="71"/>
      <c r="G47" s="71"/>
      <c r="H47" s="71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s="8" customFormat="1" x14ac:dyDescent="0.25">
      <c r="A48" s="36"/>
      <c r="B48" s="65" t="s">
        <v>21</v>
      </c>
      <c r="C48" s="65"/>
      <c r="D48" s="65"/>
      <c r="E48" s="65"/>
      <c r="F48" s="65"/>
      <c r="G48" s="65"/>
      <c r="H48" s="65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s="8" customFormat="1" ht="23.25" x14ac:dyDescent="0.35">
      <c r="A49" s="36"/>
      <c r="B49" s="33"/>
      <c r="C49" s="37" t="s">
        <v>3</v>
      </c>
      <c r="D49" s="38" t="s">
        <v>18</v>
      </c>
      <c r="E49" s="39"/>
      <c r="F49" s="38" t="s">
        <v>17</v>
      </c>
      <c r="G49" s="40"/>
      <c r="H49" s="33"/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s="8" customFormat="1" x14ac:dyDescent="0.25">
      <c r="A50" s="36"/>
      <c r="B50" s="33"/>
      <c r="C50" s="41" t="s">
        <v>8</v>
      </c>
      <c r="D50" s="19"/>
      <c r="E50" s="42"/>
      <c r="F50" s="19"/>
      <c r="G50" s="43"/>
      <c r="H50" s="30"/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s="8" customFormat="1" x14ac:dyDescent="0.25">
      <c r="A51" s="36"/>
      <c r="B51" s="33"/>
      <c r="C51" s="41" t="s">
        <v>9</v>
      </c>
      <c r="D51" s="19"/>
      <c r="E51" s="42"/>
      <c r="F51" s="19"/>
      <c r="G51" s="43"/>
      <c r="H51" s="30"/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s="8" customFormat="1" x14ac:dyDescent="0.25">
      <c r="A52" s="36"/>
      <c r="B52" s="33"/>
      <c r="C52" s="41" t="s">
        <v>10</v>
      </c>
      <c r="D52" s="19"/>
      <c r="E52" s="42"/>
      <c r="F52" s="19"/>
      <c r="G52" s="43"/>
      <c r="H52" s="30"/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s="8" customFormat="1" x14ac:dyDescent="0.25">
      <c r="A53" s="36"/>
      <c r="B53" s="33"/>
      <c r="C53" s="41" t="s">
        <v>2</v>
      </c>
      <c r="D53" s="19"/>
      <c r="E53" s="42"/>
      <c r="F53" s="19"/>
      <c r="G53" s="43"/>
      <c r="H53" s="30"/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s="8" customFormat="1" x14ac:dyDescent="0.25">
      <c r="A54" s="36"/>
      <c r="B54" s="33"/>
      <c r="C54" s="41" t="s">
        <v>11</v>
      </c>
      <c r="D54" s="19"/>
      <c r="E54" s="42"/>
      <c r="F54" s="19"/>
      <c r="G54" s="43"/>
      <c r="H54" s="30"/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s="8" customFormat="1" x14ac:dyDescent="0.25">
      <c r="A55" s="36"/>
      <c r="B55" s="33"/>
      <c r="C55" s="41" t="s">
        <v>12</v>
      </c>
      <c r="D55" s="19"/>
      <c r="E55" s="42"/>
      <c r="F55" s="19"/>
      <c r="G55" s="43"/>
      <c r="H55" s="30"/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s="8" customFormat="1" x14ac:dyDescent="0.25">
      <c r="A56" s="36"/>
      <c r="B56" s="33"/>
      <c r="C56" s="41" t="s">
        <v>13</v>
      </c>
      <c r="D56" s="19"/>
      <c r="E56" s="42"/>
      <c r="F56" s="19"/>
      <c r="G56" s="43"/>
      <c r="H56" s="30"/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s="8" customFormat="1" x14ac:dyDescent="0.25">
      <c r="A57" s="36"/>
      <c r="B57" s="33"/>
      <c r="C57" s="33"/>
      <c r="D57" s="28"/>
      <c r="E57" s="28"/>
      <c r="F57" s="28"/>
      <c r="G57" s="28"/>
      <c r="H57" s="28"/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s="8" customFormat="1" x14ac:dyDescent="0.25">
      <c r="A58" s="36"/>
      <c r="B58" s="33"/>
      <c r="C58" s="33"/>
      <c r="D58" s="28"/>
      <c r="E58" s="28"/>
      <c r="F58" s="28"/>
      <c r="G58" s="28"/>
      <c r="H58" s="28"/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s="8" customFormat="1" x14ac:dyDescent="0.25">
      <c r="A59" s="33"/>
      <c r="B59" s="33"/>
      <c r="C59" s="33"/>
      <c r="D59" s="28"/>
      <c r="E59" s="28"/>
      <c r="F59" s="28"/>
      <c r="G59" s="28"/>
      <c r="H59" s="28"/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s="8" customFormat="1" x14ac:dyDescent="0.25">
      <c r="A60" s="33"/>
      <c r="B60" s="33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s="8" customFormat="1" x14ac:dyDescent="0.25">
      <c r="A61" s="33"/>
      <c r="B61" s="33"/>
      <c r="C61" s="33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s="8" customFormat="1" x14ac:dyDescent="0.25">
      <c r="A62" s="33"/>
      <c r="B62" s="33"/>
      <c r="C62" s="33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s="8" customFormat="1" x14ac:dyDescent="0.25">
      <c r="A63" s="33"/>
      <c r="B63" s="33"/>
      <c r="C63" s="33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s="8" customFormat="1" x14ac:dyDescent="0.25">
      <c r="A64" s="33"/>
      <c r="B64" s="33"/>
      <c r="C64" s="33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s="8" customFormat="1" x14ac:dyDescent="0.25">
      <c r="A65" s="33"/>
      <c r="B65" s="33"/>
      <c r="C65" s="33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s="8" customFormat="1" x14ac:dyDescent="0.25">
      <c r="A66" s="33"/>
      <c r="B66" s="33"/>
      <c r="C66" s="33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s="8" customFormat="1" x14ac:dyDescent="0.25">
      <c r="A67" s="33"/>
      <c r="B67" s="33"/>
      <c r="C67" s="33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s="8" customFormat="1" x14ac:dyDescent="0.25">
      <c r="A68" s="33"/>
      <c r="B68" s="33"/>
      <c r="C68" s="33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s="8" customFormat="1" x14ac:dyDescent="0.25">
      <c r="A69" s="33"/>
      <c r="B69" s="33"/>
      <c r="C69" s="33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s="8" customFormat="1" x14ac:dyDescent="0.25">
      <c r="A70" s="33"/>
      <c r="B70" s="33"/>
      <c r="C70" s="33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s="8" customFormat="1" x14ac:dyDescent="0.25">
      <c r="A71" s="33"/>
      <c r="B71" s="33"/>
      <c r="C71" s="33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s="8" customFormat="1" x14ac:dyDescent="0.25">
      <c r="A72" s="33"/>
      <c r="B72" s="33"/>
      <c r="C72" s="33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  <row r="73" spans="1:71" s="8" customFormat="1" x14ac:dyDescent="0.25">
      <c r="A73" s="33"/>
      <c r="B73" s="33"/>
      <c r="C73" s="33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</row>
    <row r="74" spans="1:71" s="8" customFormat="1" x14ac:dyDescent="0.25">
      <c r="A74" s="33"/>
      <c r="B74" s="33"/>
      <c r="C74" s="33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</row>
    <row r="75" spans="1:71" s="8" customFormat="1" x14ac:dyDescent="0.25">
      <c r="A75" s="33"/>
      <c r="B75" s="33"/>
      <c r="C75" s="33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</row>
    <row r="76" spans="1:71" s="8" customFormat="1" x14ac:dyDescent="0.25">
      <c r="A76" s="33"/>
      <c r="B76" s="33"/>
      <c r="C76" s="33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</row>
    <row r="77" spans="1:71" s="8" customFormat="1" x14ac:dyDescent="0.25">
      <c r="A77" s="33"/>
      <c r="B77" s="33"/>
      <c r="C77" s="33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</row>
    <row r="78" spans="1:71" s="8" customFormat="1" x14ac:dyDescent="0.25">
      <c r="A78" s="33"/>
      <c r="B78" s="33"/>
      <c r="C78" s="33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1:71" s="8" customFormat="1" x14ac:dyDescent="0.25">
      <c r="A79" s="33"/>
      <c r="B79" s="33"/>
      <c r="C79" s="33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</row>
    <row r="80" spans="1:71" s="8" customFormat="1" x14ac:dyDescent="0.25">
      <c r="A80" s="33"/>
      <c r="B80" s="33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</row>
  </sheetData>
  <mergeCells count="13">
    <mergeCell ref="B48:H48"/>
    <mergeCell ref="B45:H45"/>
    <mergeCell ref="B12:H12"/>
    <mergeCell ref="A1:H4"/>
    <mergeCell ref="C5:H6"/>
    <mergeCell ref="B47:H47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X154"/>
  <sheetViews>
    <sheetView view="pageBreakPreview" zoomScaleNormal="100" zoomScaleSheetLayoutView="100" workbookViewId="0">
      <selection activeCell="AT1" sqref="AT1"/>
    </sheetView>
  </sheetViews>
  <sheetFormatPr defaultColWidth="9.140625" defaultRowHeight="15" x14ac:dyDescent="0.25"/>
  <cols>
    <col min="1" max="1" width="3.42578125" style="30" customWidth="1"/>
    <col min="2" max="2" width="3.85546875" style="30" customWidth="1"/>
    <col min="3" max="3" width="15.28515625" style="30" customWidth="1"/>
    <col min="4" max="4" width="3.85546875" style="30" customWidth="1"/>
    <col min="5" max="5" width="13.85546875" style="30" customWidth="1"/>
    <col min="6" max="6" width="3.85546875" style="30" customWidth="1"/>
    <col min="7" max="7" width="14.140625" style="30" customWidth="1"/>
    <col min="8" max="8" width="3.85546875" style="30" customWidth="1"/>
    <col min="9" max="9" width="14.42578125" style="30" customWidth="1"/>
    <col min="10" max="10" width="3.85546875" style="30" customWidth="1"/>
    <col min="11" max="11" width="14.5703125" style="30" customWidth="1"/>
    <col min="12" max="12" width="3.85546875" style="30" customWidth="1"/>
    <col min="13" max="13" width="13.7109375" style="30" customWidth="1"/>
    <col min="14" max="14" width="3.85546875" style="30" customWidth="1"/>
    <col min="15" max="15" width="13.28515625" style="30" customWidth="1"/>
    <col min="16" max="16" width="3.42578125" style="30" customWidth="1"/>
    <col min="17" max="17" width="12" style="30" bestFit="1" customWidth="1"/>
    <col min="18" max="18" width="2.85546875" style="30" customWidth="1"/>
    <col min="19" max="19" width="10.7109375" style="30" bestFit="1" customWidth="1"/>
    <col min="20" max="20" width="2.7109375" style="30" customWidth="1"/>
    <col min="21" max="21" width="11.5703125" style="30" bestFit="1" customWidth="1"/>
    <col min="22" max="22" width="1.7109375" style="30" customWidth="1"/>
    <col min="23" max="23" width="11.5703125" style="30" bestFit="1" customWidth="1"/>
    <col min="24" max="24" width="2" style="30" customWidth="1"/>
    <col min="25" max="25" width="11.5703125" style="30" bestFit="1" customWidth="1"/>
    <col min="26" max="26" width="1.28515625" style="30" customWidth="1"/>
    <col min="27" max="27" width="11.5703125" style="30" bestFit="1" customWidth="1"/>
    <col min="28" max="28" width="1.7109375" style="30" customWidth="1"/>
    <col min="29" max="29" width="11.5703125" style="30" bestFit="1" customWidth="1"/>
    <col min="30" max="30" width="1.5703125" style="30" customWidth="1"/>
    <col min="31" max="31" width="11.5703125" style="30" bestFit="1" customWidth="1"/>
    <col min="32" max="32" width="1.28515625" style="30" customWidth="1"/>
    <col min="33" max="33" width="11.5703125" style="30" bestFit="1" customWidth="1"/>
    <col min="34" max="34" width="1.28515625" style="30" customWidth="1"/>
    <col min="35" max="35" width="11.5703125" style="30" bestFit="1" customWidth="1"/>
    <col min="36" max="36" width="1.140625" style="30" customWidth="1"/>
    <col min="37" max="37" width="11.5703125" style="30" bestFit="1" customWidth="1"/>
    <col min="38" max="38" width="1.28515625" style="30" customWidth="1"/>
    <col min="39" max="39" width="11.5703125" style="30" bestFit="1" customWidth="1"/>
    <col min="40" max="40" width="1.5703125" style="30" customWidth="1"/>
    <col min="41" max="41" width="11.5703125" style="30" bestFit="1" customWidth="1"/>
    <col min="42" max="42" width="1.42578125" style="30" customWidth="1"/>
    <col min="43" max="43" width="11.5703125" style="30" bestFit="1" customWidth="1"/>
    <col min="44" max="44" width="2.85546875" style="30" customWidth="1"/>
    <col min="45" max="45" width="11.5703125" style="30" bestFit="1" customWidth="1"/>
    <col min="46" max="46" width="4.28515625" style="30" customWidth="1"/>
    <col min="47" max="47" width="11.5703125" style="30" bestFit="1" customWidth="1"/>
    <col min="48" max="48" width="3" style="30" customWidth="1"/>
    <col min="49" max="49" width="11.5703125" style="30" bestFit="1" customWidth="1"/>
    <col min="50" max="50" width="9.140625" style="30"/>
    <col min="51" max="51" width="11.5703125" style="30" bestFit="1" customWidth="1"/>
    <col min="52" max="52" width="9.140625" style="30"/>
    <col min="53" max="53" width="12.5703125" style="30" bestFit="1" customWidth="1"/>
    <col min="54" max="54" width="9.140625" style="30"/>
    <col min="55" max="55" width="11.5703125" style="30" bestFit="1" customWidth="1"/>
    <col min="56" max="56" width="9.140625" style="30"/>
    <col min="57" max="57" width="12.5703125" style="30" bestFit="1" customWidth="1"/>
    <col min="58" max="58" width="9.140625" style="30"/>
    <col min="59" max="59" width="11.5703125" style="30" bestFit="1" customWidth="1"/>
    <col min="60" max="60" width="9.140625" style="30"/>
    <col min="61" max="61" width="11.5703125" style="30" bestFit="1" customWidth="1"/>
    <col min="62" max="62" width="9.140625" style="30"/>
    <col min="63" max="63" width="11.5703125" style="30" bestFit="1" customWidth="1"/>
    <col min="64" max="64" width="9.140625" style="30"/>
    <col min="65" max="65" width="11.5703125" style="30" bestFit="1" customWidth="1"/>
    <col min="66" max="66" width="9.140625" style="30"/>
    <col min="67" max="67" width="11.5703125" style="30" bestFit="1" customWidth="1"/>
    <col min="68" max="68" width="9.140625" style="30"/>
    <col min="69" max="69" width="11.5703125" style="30" bestFit="1" customWidth="1"/>
    <col min="70" max="70" width="9.140625" style="30"/>
    <col min="71" max="71" width="11.5703125" style="30" bestFit="1" customWidth="1"/>
    <col min="72" max="72" width="9.140625" style="30"/>
    <col min="73" max="73" width="11.5703125" style="30" bestFit="1" customWidth="1"/>
    <col min="74" max="74" width="9.140625" style="30"/>
    <col min="75" max="75" width="11.5703125" style="30" bestFit="1" customWidth="1"/>
    <col min="76" max="76" width="9.140625" style="30"/>
    <col min="77" max="77" width="11.5703125" style="30" bestFit="1" customWidth="1"/>
    <col min="78" max="78" width="9.140625" style="30"/>
    <col min="79" max="79" width="11.5703125" style="30" bestFit="1" customWidth="1"/>
    <col min="80" max="80" width="9.140625" style="30"/>
    <col min="81" max="81" width="15" style="30" bestFit="1" customWidth="1"/>
    <col min="82" max="16384" width="9.140625" style="30"/>
  </cols>
  <sheetData>
    <row r="1" spans="1:21" ht="23.25" x14ac:dyDescent="0.35">
      <c r="A1" s="45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8.75" x14ac:dyDescent="0.3">
      <c r="A3" s="33"/>
      <c r="B3" s="46" t="s">
        <v>26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1:2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x14ac:dyDescent="0.25">
      <c r="A5" s="33"/>
      <c r="B5" s="33"/>
      <c r="C5" s="33" t="s">
        <v>27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6">
        <v>44651</v>
      </c>
      <c r="D8" s="8"/>
      <c r="E8" s="26">
        <v>6036469.8199999994</v>
      </c>
      <c r="F8" s="8"/>
      <c r="G8" s="26">
        <v>1179407.31</v>
      </c>
      <c r="H8" s="50"/>
      <c r="I8" s="49">
        <v>705165.18</v>
      </c>
      <c r="J8" s="8"/>
      <c r="K8" s="26">
        <v>549508.55000000005</v>
      </c>
      <c r="L8" s="8"/>
      <c r="M8" s="26">
        <v>4241241.43</v>
      </c>
      <c r="N8" s="8"/>
      <c r="O8" s="26">
        <f>SUM(E8,G8,I8,K8,M8)</f>
        <v>12711792.289999999</v>
      </c>
      <c r="P8" s="8"/>
    </row>
    <row r="9" spans="1:21" x14ac:dyDescent="0.25">
      <c r="A9" s="8"/>
      <c r="B9" s="8"/>
      <c r="C9" s="27" t="s">
        <v>28</v>
      </c>
      <c r="D9" s="25"/>
      <c r="E9" s="25" t="s">
        <v>29</v>
      </c>
      <c r="F9" s="25"/>
      <c r="G9" s="25" t="s">
        <v>30</v>
      </c>
      <c r="H9" s="25"/>
      <c r="I9" s="25" t="s">
        <v>47</v>
      </c>
      <c r="J9" s="25"/>
      <c r="K9" s="25" t="s">
        <v>31</v>
      </c>
      <c r="L9" s="25"/>
      <c r="M9" s="25" t="s">
        <v>32</v>
      </c>
      <c r="N9" s="25"/>
      <c r="O9" s="2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6">
        <v>44620</v>
      </c>
      <c r="D11" s="8"/>
      <c r="E11" s="26">
        <v>6619506.5700000003</v>
      </c>
      <c r="F11" s="8"/>
      <c r="G11" s="26">
        <v>1484422.35</v>
      </c>
      <c r="H11" s="50"/>
      <c r="I11" s="49">
        <v>840039.84</v>
      </c>
      <c r="J11" s="8"/>
      <c r="K11" s="26">
        <v>684012.38</v>
      </c>
      <c r="L11" s="8"/>
      <c r="M11" s="26">
        <v>4315761.84</v>
      </c>
      <c r="N11" s="8"/>
      <c r="O11" s="26">
        <f>SUM(E11,G11,I11,K11,M11)</f>
        <v>13943742.98</v>
      </c>
      <c r="P11" s="8"/>
    </row>
    <row r="12" spans="1:21" x14ac:dyDescent="0.25">
      <c r="A12" s="8"/>
      <c r="B12" s="8"/>
      <c r="C12" s="27" t="s">
        <v>54</v>
      </c>
      <c r="D12" s="25"/>
      <c r="E12" s="25" t="s">
        <v>29</v>
      </c>
      <c r="F12" s="25"/>
      <c r="G12" s="25" t="s">
        <v>30</v>
      </c>
      <c r="H12" s="25"/>
      <c r="I12" s="25" t="s">
        <v>47</v>
      </c>
      <c r="J12" s="25"/>
      <c r="K12" s="25" t="s">
        <v>31</v>
      </c>
      <c r="L12" s="25"/>
      <c r="M12" s="25" t="s">
        <v>32</v>
      </c>
      <c r="N12" s="25"/>
      <c r="O12" s="2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6">
        <v>44592</v>
      </c>
      <c r="D14" s="8"/>
      <c r="E14" s="26">
        <v>6140473.5899999999</v>
      </c>
      <c r="F14" s="8"/>
      <c r="G14" s="26">
        <v>1466079.34</v>
      </c>
      <c r="H14" s="50"/>
      <c r="I14" s="49">
        <v>920658.99</v>
      </c>
      <c r="J14" s="8"/>
      <c r="K14" s="26">
        <v>583586.6</v>
      </c>
      <c r="L14" s="8"/>
      <c r="M14" s="26">
        <v>4274429.57</v>
      </c>
      <c r="N14" s="8"/>
      <c r="O14" s="26">
        <f>SUM(E14,G14,I14,K14,M14)</f>
        <v>13385228.09</v>
      </c>
      <c r="P14" s="8"/>
    </row>
    <row r="15" spans="1:21" x14ac:dyDescent="0.25">
      <c r="A15" s="8"/>
      <c r="B15" s="8"/>
      <c r="C15" s="27" t="s">
        <v>54</v>
      </c>
      <c r="D15" s="25"/>
      <c r="E15" s="25" t="s">
        <v>29</v>
      </c>
      <c r="F15" s="25"/>
      <c r="G15" s="25" t="s">
        <v>30</v>
      </c>
      <c r="H15" s="25"/>
      <c r="I15" s="25" t="s">
        <v>47</v>
      </c>
      <c r="J15" s="25"/>
      <c r="K15" s="25" t="s">
        <v>31</v>
      </c>
      <c r="L15" s="25"/>
      <c r="M15" s="25" t="s">
        <v>32</v>
      </c>
      <c r="N15" s="25"/>
      <c r="O15" s="2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6">
        <v>44531</v>
      </c>
      <c r="D17" s="8"/>
      <c r="E17" s="26">
        <v>6805237.8600000003</v>
      </c>
      <c r="F17" s="8"/>
      <c r="G17" s="26">
        <v>1741310.9</v>
      </c>
      <c r="H17" s="50"/>
      <c r="I17" s="49">
        <v>878398.5</v>
      </c>
      <c r="J17" s="8"/>
      <c r="K17" s="26">
        <v>600956.11</v>
      </c>
      <c r="L17" s="8"/>
      <c r="M17" s="26">
        <v>4279128.4400000004</v>
      </c>
      <c r="N17" s="8"/>
      <c r="O17" s="26">
        <f>SUM(E17,G17,I17,K17,M17)</f>
        <v>14305031.809999999</v>
      </c>
      <c r="P17" s="8"/>
    </row>
    <row r="18" spans="1:16" x14ac:dyDescent="0.25">
      <c r="A18" s="8"/>
      <c r="B18" s="8"/>
      <c r="C18" s="27" t="s">
        <v>54</v>
      </c>
      <c r="D18" s="25"/>
      <c r="E18" s="25" t="s">
        <v>29</v>
      </c>
      <c r="F18" s="25"/>
      <c r="G18" s="25" t="s">
        <v>30</v>
      </c>
      <c r="H18" s="25"/>
      <c r="I18" s="25" t="s">
        <v>47</v>
      </c>
      <c r="J18" s="25"/>
      <c r="K18" s="25" t="s">
        <v>31</v>
      </c>
      <c r="L18" s="25"/>
      <c r="M18" s="25" t="s">
        <v>32</v>
      </c>
      <c r="N18" s="25"/>
      <c r="O18" s="2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6">
        <v>44501</v>
      </c>
      <c r="D20" s="8"/>
      <c r="E20" s="26">
        <v>7457076.2000000002</v>
      </c>
      <c r="F20" s="8"/>
      <c r="G20" s="26">
        <v>1586912.57</v>
      </c>
      <c r="H20" s="50"/>
      <c r="I20" s="49">
        <v>869963.1</v>
      </c>
      <c r="J20" s="8"/>
      <c r="K20" s="26">
        <v>564619.98</v>
      </c>
      <c r="L20" s="8"/>
      <c r="M20" s="26">
        <v>4291716.7</v>
      </c>
      <c r="N20" s="8"/>
      <c r="O20" s="26">
        <f>SUM(E20,G20,I20,K20,M20)</f>
        <v>14770288.550000001</v>
      </c>
      <c r="P20" s="8"/>
    </row>
    <row r="21" spans="1:16" x14ac:dyDescent="0.25">
      <c r="A21" s="8"/>
      <c r="B21" s="8"/>
      <c r="C21" s="27" t="s">
        <v>54</v>
      </c>
      <c r="D21" s="25"/>
      <c r="E21" s="25" t="s">
        <v>29</v>
      </c>
      <c r="F21" s="25"/>
      <c r="G21" s="25" t="s">
        <v>30</v>
      </c>
      <c r="H21" s="25"/>
      <c r="I21" s="25" t="s">
        <v>47</v>
      </c>
      <c r="J21" s="25"/>
      <c r="K21" s="25" t="s">
        <v>31</v>
      </c>
      <c r="L21" s="25"/>
      <c r="M21" s="25" t="s">
        <v>32</v>
      </c>
      <c r="N21" s="25"/>
      <c r="O21" s="2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6">
        <v>44470</v>
      </c>
      <c r="D23" s="8"/>
      <c r="E23" s="26">
        <v>7541282.7199999997</v>
      </c>
      <c r="F23" s="8"/>
      <c r="G23" s="26">
        <v>1493609.77</v>
      </c>
      <c r="H23" s="50"/>
      <c r="I23" s="49">
        <v>798533.49</v>
      </c>
      <c r="J23" s="8"/>
      <c r="K23" s="26">
        <v>621086.19999999995</v>
      </c>
      <c r="L23" s="8"/>
      <c r="M23" s="26">
        <v>4190498.37</v>
      </c>
      <c r="N23" s="8"/>
      <c r="O23" s="26">
        <f>SUM(E23,G23,I23,K23,M23)</f>
        <v>14645010.550000001</v>
      </c>
      <c r="P23" s="8"/>
    </row>
    <row r="24" spans="1:16" x14ac:dyDescent="0.25">
      <c r="A24" s="8"/>
      <c r="B24" s="8"/>
      <c r="C24" s="27" t="s">
        <v>54</v>
      </c>
      <c r="D24" s="25"/>
      <c r="E24" s="25" t="s">
        <v>29</v>
      </c>
      <c r="F24" s="25"/>
      <c r="G24" s="25" t="s">
        <v>30</v>
      </c>
      <c r="H24" s="25"/>
      <c r="I24" s="25" t="s">
        <v>47</v>
      </c>
      <c r="J24" s="25"/>
      <c r="K24" s="25" t="s">
        <v>31</v>
      </c>
      <c r="L24" s="25"/>
      <c r="M24" s="25" t="s">
        <v>32</v>
      </c>
      <c r="N24" s="25"/>
      <c r="O24" s="2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6">
        <v>44440</v>
      </c>
      <c r="D26" s="8"/>
      <c r="E26" s="26">
        <v>6943451.2699999996</v>
      </c>
      <c r="F26" s="8"/>
      <c r="G26" s="26">
        <v>1662683.01</v>
      </c>
      <c r="H26" s="50"/>
      <c r="I26" s="49">
        <v>1139555.81</v>
      </c>
      <c r="J26" s="8"/>
      <c r="K26" s="26">
        <v>518672.04</v>
      </c>
      <c r="L26" s="8"/>
      <c r="M26" s="26">
        <v>4234798.76</v>
      </c>
      <c r="N26" s="8"/>
      <c r="O26" s="26">
        <f>SUM(E26,G26,I26,K26,M26)</f>
        <v>14499160.889999999</v>
      </c>
      <c r="P26" s="8"/>
    </row>
    <row r="27" spans="1:16" x14ac:dyDescent="0.25">
      <c r="A27" s="8"/>
      <c r="B27" s="8"/>
      <c r="C27" s="27" t="s">
        <v>54</v>
      </c>
      <c r="D27" s="25"/>
      <c r="E27" s="25" t="s">
        <v>29</v>
      </c>
      <c r="F27" s="25"/>
      <c r="G27" s="25" t="s">
        <v>30</v>
      </c>
      <c r="H27" s="25"/>
      <c r="I27" s="25" t="s">
        <v>47</v>
      </c>
      <c r="J27" s="25"/>
      <c r="K27" s="25" t="s">
        <v>31</v>
      </c>
      <c r="L27" s="25"/>
      <c r="M27" s="25" t="s">
        <v>32</v>
      </c>
      <c r="N27" s="25"/>
      <c r="O27" s="2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6">
        <v>44409</v>
      </c>
      <c r="D29" s="8"/>
      <c r="E29" s="26">
        <v>6123333.6600000001</v>
      </c>
      <c r="F29" s="8"/>
      <c r="G29" s="26">
        <v>1861245.28</v>
      </c>
      <c r="H29" s="50"/>
      <c r="I29" s="49">
        <v>767810.22</v>
      </c>
      <c r="J29" s="8"/>
      <c r="K29" s="26">
        <v>549952.41</v>
      </c>
      <c r="L29" s="8"/>
      <c r="M29" s="26">
        <v>4257383.18</v>
      </c>
      <c r="N29" s="8"/>
      <c r="O29" s="26">
        <f>SUM(E29,G29,I29,K29,M29)</f>
        <v>13559724.75</v>
      </c>
      <c r="P29" s="8"/>
    </row>
    <row r="30" spans="1:16" x14ac:dyDescent="0.25">
      <c r="A30" s="8"/>
      <c r="B30" s="8"/>
      <c r="C30" s="27" t="s">
        <v>54</v>
      </c>
      <c r="D30" s="25"/>
      <c r="E30" s="25" t="s">
        <v>29</v>
      </c>
      <c r="F30" s="25"/>
      <c r="G30" s="25" t="s">
        <v>30</v>
      </c>
      <c r="H30" s="25"/>
      <c r="I30" s="25" t="s">
        <v>47</v>
      </c>
      <c r="J30" s="25"/>
      <c r="K30" s="25" t="s">
        <v>31</v>
      </c>
      <c r="L30" s="25"/>
      <c r="M30" s="25" t="s">
        <v>32</v>
      </c>
      <c r="N30" s="25"/>
      <c r="O30" s="2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6">
        <v>44378</v>
      </c>
      <c r="D32" s="8"/>
      <c r="E32" s="26">
        <v>7174245.1500000004</v>
      </c>
      <c r="F32" s="8"/>
      <c r="G32" s="26">
        <v>1279789.17</v>
      </c>
      <c r="H32" s="50"/>
      <c r="I32" s="49">
        <v>744124.07</v>
      </c>
      <c r="J32" s="8"/>
      <c r="K32" s="26">
        <v>587555.57999999996</v>
      </c>
      <c r="L32" s="8"/>
      <c r="M32" s="26">
        <v>4210269.26</v>
      </c>
      <c r="N32" s="8"/>
      <c r="O32" s="26">
        <f>SUM(E32,G32,I32,K32,M32)</f>
        <v>13995983.23</v>
      </c>
      <c r="P32" s="8"/>
    </row>
    <row r="33" spans="1:16" x14ac:dyDescent="0.25">
      <c r="A33" s="8"/>
      <c r="B33" s="8"/>
      <c r="C33" s="27" t="s">
        <v>54</v>
      </c>
      <c r="D33" s="25"/>
      <c r="E33" s="25" t="s">
        <v>29</v>
      </c>
      <c r="F33" s="25"/>
      <c r="G33" s="25" t="s">
        <v>30</v>
      </c>
      <c r="H33" s="25"/>
      <c r="I33" s="25" t="s">
        <v>47</v>
      </c>
      <c r="J33" s="25"/>
      <c r="K33" s="25" t="s">
        <v>31</v>
      </c>
      <c r="L33" s="25"/>
      <c r="M33" s="25" t="s">
        <v>32</v>
      </c>
      <c r="N33" s="25"/>
      <c r="O33" s="2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6">
        <v>44348</v>
      </c>
      <c r="D35" s="8"/>
      <c r="E35" s="26">
        <v>5681848.2000000002</v>
      </c>
      <c r="F35" s="8"/>
      <c r="G35" s="26">
        <v>1346318.78</v>
      </c>
      <c r="H35" s="50"/>
      <c r="I35" s="49">
        <v>802276.19</v>
      </c>
      <c r="J35" s="8"/>
      <c r="K35" s="26">
        <v>561283.43999999994</v>
      </c>
      <c r="L35" s="8"/>
      <c r="M35" s="26">
        <v>4225375</v>
      </c>
      <c r="N35" s="8"/>
      <c r="O35" s="26">
        <f>SUM(E35,G35,I35,K35,M35)</f>
        <v>12617101.609999999</v>
      </c>
      <c r="P35" s="8"/>
    </row>
    <row r="36" spans="1:16" x14ac:dyDescent="0.25">
      <c r="A36" s="8"/>
      <c r="B36" s="8"/>
      <c r="C36" s="27" t="s">
        <v>54</v>
      </c>
      <c r="D36" s="25"/>
      <c r="E36" s="25" t="s">
        <v>29</v>
      </c>
      <c r="F36" s="25"/>
      <c r="G36" s="25" t="s">
        <v>30</v>
      </c>
      <c r="H36" s="25"/>
      <c r="I36" s="25" t="s">
        <v>47</v>
      </c>
      <c r="J36" s="25"/>
      <c r="K36" s="25" t="s">
        <v>31</v>
      </c>
      <c r="L36" s="25"/>
      <c r="M36" s="25" t="s">
        <v>32</v>
      </c>
      <c r="N36" s="25"/>
      <c r="O36" s="2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6">
        <v>44317</v>
      </c>
      <c r="D38" s="8"/>
      <c r="E38" s="26">
        <v>5991854.4499999993</v>
      </c>
      <c r="F38" s="8"/>
      <c r="G38" s="26">
        <v>1399216.13</v>
      </c>
      <c r="H38" s="50"/>
      <c r="I38" s="49">
        <v>801947.92</v>
      </c>
      <c r="J38" s="8"/>
      <c r="K38" s="26">
        <v>643621.52</v>
      </c>
      <c r="L38" s="8"/>
      <c r="M38" s="26">
        <v>3922712.98</v>
      </c>
      <c r="N38" s="8"/>
      <c r="O38" s="26">
        <f>SUM(E38,G38,I38,K38,M38)</f>
        <v>12759353</v>
      </c>
      <c r="P38" s="8"/>
    </row>
    <row r="39" spans="1:16" x14ac:dyDescent="0.25">
      <c r="A39" s="8"/>
      <c r="B39" s="8"/>
      <c r="C39" s="27" t="s">
        <v>54</v>
      </c>
      <c r="D39" s="25"/>
      <c r="E39" s="25" t="s">
        <v>29</v>
      </c>
      <c r="F39" s="25"/>
      <c r="G39" s="25" t="s">
        <v>30</v>
      </c>
      <c r="H39" s="25"/>
      <c r="I39" s="25" t="s">
        <v>47</v>
      </c>
      <c r="J39" s="25"/>
      <c r="K39" s="25" t="s">
        <v>31</v>
      </c>
      <c r="L39" s="25"/>
      <c r="M39" s="25" t="s">
        <v>32</v>
      </c>
      <c r="N39" s="25"/>
      <c r="O39" s="2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6">
        <v>44287</v>
      </c>
      <c r="D41" s="8"/>
      <c r="E41" s="26">
        <v>5466347.4199999999</v>
      </c>
      <c r="F41" s="8"/>
      <c r="G41" s="26">
        <v>1287629.42</v>
      </c>
      <c r="H41" s="50"/>
      <c r="I41" s="49">
        <v>883522.09</v>
      </c>
      <c r="J41" s="8"/>
      <c r="K41" s="26">
        <v>557360.07999999996</v>
      </c>
      <c r="L41" s="8"/>
      <c r="M41" s="26">
        <v>3874364.35</v>
      </c>
      <c r="N41" s="8"/>
      <c r="O41" s="26">
        <f>SUM(E41,G41,I41,K41,M41)</f>
        <v>12069223.359999999</v>
      </c>
      <c r="P41" s="8"/>
    </row>
    <row r="42" spans="1:16" x14ac:dyDescent="0.25">
      <c r="A42" s="8"/>
      <c r="B42" s="8"/>
      <c r="C42" s="27" t="s">
        <v>54</v>
      </c>
      <c r="D42" s="25"/>
      <c r="E42" s="25" t="s">
        <v>29</v>
      </c>
      <c r="F42" s="25"/>
      <c r="G42" s="25" t="s">
        <v>30</v>
      </c>
      <c r="H42" s="25"/>
      <c r="I42" s="25" t="s">
        <v>47</v>
      </c>
      <c r="J42" s="25"/>
      <c r="K42" s="25" t="s">
        <v>31</v>
      </c>
      <c r="L42" s="25"/>
      <c r="M42" s="25" t="s">
        <v>32</v>
      </c>
      <c r="N42" s="25"/>
      <c r="O42" s="2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6">
        <v>44256</v>
      </c>
      <c r="D44" s="8"/>
      <c r="E44" s="26">
        <v>5222333.49</v>
      </c>
      <c r="F44" s="8"/>
      <c r="G44" s="26">
        <v>1505379.9</v>
      </c>
      <c r="H44" s="50"/>
      <c r="I44" s="49">
        <v>795996.13</v>
      </c>
      <c r="J44" s="8"/>
      <c r="K44" s="26">
        <v>598187.38</v>
      </c>
      <c r="L44" s="8"/>
      <c r="M44" s="26">
        <v>3910555.3200000003</v>
      </c>
      <c r="N44" s="8"/>
      <c r="O44" s="26">
        <f>SUM(E44,G44,I44,K44,M44)</f>
        <v>12032452.220000001</v>
      </c>
      <c r="P44" s="8"/>
    </row>
    <row r="45" spans="1:16" ht="30" x14ac:dyDescent="0.25">
      <c r="A45" s="8"/>
      <c r="B45" s="8"/>
      <c r="C45" s="27" t="s">
        <v>35</v>
      </c>
      <c r="D45" s="25"/>
      <c r="E45" s="25" t="s">
        <v>29</v>
      </c>
      <c r="F45" s="25"/>
      <c r="G45" s="25" t="s">
        <v>30</v>
      </c>
      <c r="H45" s="25"/>
      <c r="I45" s="25" t="s">
        <v>47</v>
      </c>
      <c r="J45" s="25"/>
      <c r="K45" s="25" t="s">
        <v>31</v>
      </c>
      <c r="L45" s="25"/>
      <c r="M45" s="25" t="s">
        <v>32</v>
      </c>
      <c r="N45" s="25"/>
      <c r="O45" s="2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6">
        <v>44228</v>
      </c>
      <c r="D47" s="8"/>
      <c r="E47" s="26">
        <v>6389256.4299999997</v>
      </c>
      <c r="F47" s="8"/>
      <c r="G47" s="26">
        <v>1523452.14</v>
      </c>
      <c r="H47" s="50"/>
      <c r="I47" s="49">
        <v>922568.87</v>
      </c>
      <c r="J47" s="8"/>
      <c r="K47" s="26">
        <v>660900.6</v>
      </c>
      <c r="L47" s="8"/>
      <c r="M47" s="26">
        <v>3979640.65</v>
      </c>
      <c r="N47" s="8"/>
      <c r="O47" s="26">
        <f>SUM(E47,G47,I47,K47,M47)</f>
        <v>13475818.689999999</v>
      </c>
      <c r="P47" s="8"/>
    </row>
    <row r="48" spans="1:16" ht="30" x14ac:dyDescent="0.25">
      <c r="A48" s="8"/>
      <c r="B48" s="8"/>
      <c r="C48" s="27" t="s">
        <v>36</v>
      </c>
      <c r="D48" s="25"/>
      <c r="E48" s="25" t="s">
        <v>29</v>
      </c>
      <c r="F48" s="25"/>
      <c r="G48" s="25" t="s">
        <v>30</v>
      </c>
      <c r="H48" s="25"/>
      <c r="I48" s="25" t="s">
        <v>47</v>
      </c>
      <c r="J48" s="25"/>
      <c r="K48" s="25" t="s">
        <v>31</v>
      </c>
      <c r="L48" s="25"/>
      <c r="M48" s="25" t="s">
        <v>32</v>
      </c>
      <c r="N48" s="25"/>
      <c r="O48" s="2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6">
        <v>44197</v>
      </c>
      <c r="D50" s="8"/>
      <c r="E50" s="26">
        <v>6402607.6200000001</v>
      </c>
      <c r="F50" s="8"/>
      <c r="G50" s="26">
        <v>1605667.5</v>
      </c>
      <c r="H50" s="50"/>
      <c r="I50" s="49">
        <v>943966.95</v>
      </c>
      <c r="J50" s="8"/>
      <c r="K50" s="26">
        <v>672367.65</v>
      </c>
      <c r="L50" s="8"/>
      <c r="M50" s="26">
        <v>3916487.77</v>
      </c>
      <c r="N50" s="8"/>
      <c r="O50" s="26">
        <f>SUM(E50,G50,I50,K50,M50)</f>
        <v>13541097.49</v>
      </c>
      <c r="P50" s="8"/>
    </row>
    <row r="51" spans="1:16" ht="30" x14ac:dyDescent="0.25">
      <c r="A51" s="8"/>
      <c r="B51" s="8"/>
      <c r="C51" s="27" t="s">
        <v>36</v>
      </c>
      <c r="D51" s="25"/>
      <c r="E51" s="25" t="s">
        <v>29</v>
      </c>
      <c r="F51" s="25"/>
      <c r="G51" s="25" t="s">
        <v>30</v>
      </c>
      <c r="H51" s="25"/>
      <c r="I51" s="25" t="s">
        <v>47</v>
      </c>
      <c r="J51" s="25"/>
      <c r="K51" s="25" t="s">
        <v>31</v>
      </c>
      <c r="L51" s="25"/>
      <c r="M51" s="25" t="s">
        <v>32</v>
      </c>
      <c r="N51" s="25"/>
      <c r="O51" s="2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6">
        <v>44166</v>
      </c>
      <c r="D53" s="8"/>
      <c r="E53" s="26">
        <v>6546503.9700000007</v>
      </c>
      <c r="F53" s="8"/>
      <c r="G53" s="26">
        <v>1719164.47</v>
      </c>
      <c r="H53" s="50"/>
      <c r="I53" s="49">
        <v>836161.19</v>
      </c>
      <c r="J53" s="8"/>
      <c r="K53" s="26">
        <v>671650.96</v>
      </c>
      <c r="L53" s="8"/>
      <c r="M53" s="26">
        <v>4090886.0700000003</v>
      </c>
      <c r="N53" s="8"/>
      <c r="O53" s="26">
        <f>SUM(E53,G53,I53,K53,M53)</f>
        <v>13864366.66</v>
      </c>
      <c r="P53" s="8"/>
    </row>
    <row r="54" spans="1:16" ht="30" x14ac:dyDescent="0.25">
      <c r="A54" s="8"/>
      <c r="B54" s="8"/>
      <c r="C54" s="27" t="s">
        <v>36</v>
      </c>
      <c r="D54" s="25"/>
      <c r="E54" s="25" t="s">
        <v>29</v>
      </c>
      <c r="F54" s="25"/>
      <c r="G54" s="25" t="s">
        <v>30</v>
      </c>
      <c r="H54" s="25"/>
      <c r="I54" s="25" t="s">
        <v>47</v>
      </c>
      <c r="J54" s="25"/>
      <c r="K54" s="25" t="s">
        <v>31</v>
      </c>
      <c r="L54" s="25"/>
      <c r="M54" s="25" t="s">
        <v>32</v>
      </c>
      <c r="N54" s="25"/>
      <c r="O54" s="25" t="s">
        <v>33</v>
      </c>
      <c r="P54" s="8"/>
    </row>
    <row r="55" spans="1:16" x14ac:dyDescent="0.25">
      <c r="A55" s="8"/>
      <c r="B55" s="8"/>
      <c r="C55" s="55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6">
        <v>44136</v>
      </c>
      <c r="D56" s="8"/>
      <c r="E56" s="26">
        <v>6365814.7799999993</v>
      </c>
      <c r="F56" s="8"/>
      <c r="G56" s="26">
        <v>1762674.79</v>
      </c>
      <c r="H56" s="50"/>
      <c r="I56" s="49">
        <v>895862.48</v>
      </c>
      <c r="J56" s="8"/>
      <c r="K56" s="26">
        <v>833628.08</v>
      </c>
      <c r="L56" s="8"/>
      <c r="M56" s="26">
        <v>3711523.6100000003</v>
      </c>
      <c r="N56" s="8"/>
      <c r="O56" s="26">
        <f>SUM(E56,G56,I56,K56,M56)</f>
        <v>13569503.739999998</v>
      </c>
      <c r="P56" s="8"/>
    </row>
    <row r="57" spans="1:16" ht="30" x14ac:dyDescent="0.25">
      <c r="A57" s="8"/>
      <c r="B57" s="8"/>
      <c r="C57" s="27" t="s">
        <v>36</v>
      </c>
      <c r="D57" s="25"/>
      <c r="E57" s="25" t="s">
        <v>29</v>
      </c>
      <c r="F57" s="25"/>
      <c r="G57" s="25" t="s">
        <v>30</v>
      </c>
      <c r="H57" s="25"/>
      <c r="I57" s="25" t="s">
        <v>47</v>
      </c>
      <c r="J57" s="25"/>
      <c r="K57" s="25" t="s">
        <v>31</v>
      </c>
      <c r="L57" s="25"/>
      <c r="M57" s="25" t="s">
        <v>32</v>
      </c>
      <c r="N57" s="25"/>
      <c r="O57" s="25" t="s">
        <v>33</v>
      </c>
      <c r="P57" s="8"/>
    </row>
    <row r="58" spans="1:16" x14ac:dyDescent="0.25">
      <c r="A58" s="8"/>
      <c r="B58" s="8"/>
      <c r="C58" s="55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6">
        <v>44105</v>
      </c>
      <c r="D59" s="8"/>
      <c r="E59" s="26">
        <v>6467360.46</v>
      </c>
      <c r="F59" s="8"/>
      <c r="G59" s="26">
        <v>1592758.31</v>
      </c>
      <c r="H59" s="50"/>
      <c r="I59" s="49">
        <v>1136806.56</v>
      </c>
      <c r="J59" s="8"/>
      <c r="K59" s="26">
        <v>705071.68</v>
      </c>
      <c r="L59" s="8"/>
      <c r="M59" s="26">
        <v>3587464.2</v>
      </c>
      <c r="N59" s="8"/>
      <c r="O59" s="26">
        <f>SUM(E59,G59,I59,K59,M59)</f>
        <v>13489461.210000001</v>
      </c>
      <c r="P59" s="8"/>
    </row>
    <row r="60" spans="1:16" ht="30" x14ac:dyDescent="0.25">
      <c r="A60" s="8"/>
      <c r="B60" s="8"/>
      <c r="C60" s="27" t="s">
        <v>36</v>
      </c>
      <c r="D60" s="25"/>
      <c r="E60" s="25" t="s">
        <v>29</v>
      </c>
      <c r="F60" s="25"/>
      <c r="G60" s="25" t="s">
        <v>30</v>
      </c>
      <c r="H60" s="25"/>
      <c r="I60" s="25" t="s">
        <v>47</v>
      </c>
      <c r="J60" s="25"/>
      <c r="K60" s="25" t="s">
        <v>31</v>
      </c>
      <c r="L60" s="25"/>
      <c r="M60" s="25" t="s">
        <v>32</v>
      </c>
      <c r="N60" s="25"/>
      <c r="O60" s="25" t="s">
        <v>33</v>
      </c>
      <c r="P60" s="8"/>
    </row>
    <row r="61" spans="1:16" x14ac:dyDescent="0.25">
      <c r="A61" s="8"/>
      <c r="B61" s="8"/>
      <c r="C61" s="55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6">
        <v>44075</v>
      </c>
      <c r="D62" s="8"/>
      <c r="E62" s="26">
        <v>7064917.0800000001</v>
      </c>
      <c r="F62" s="8"/>
      <c r="G62" s="26">
        <v>2061433.98</v>
      </c>
      <c r="H62" s="50"/>
      <c r="I62" s="49">
        <v>1138006.3899999999</v>
      </c>
      <c r="J62" s="8"/>
      <c r="K62" s="26">
        <v>708443.88</v>
      </c>
      <c r="L62" s="8"/>
      <c r="M62" s="26">
        <v>3952463.65</v>
      </c>
      <c r="N62" s="8"/>
      <c r="O62" s="26">
        <f>SUM(E62,G62,I62,K62,M62)</f>
        <v>14925264.980000002</v>
      </c>
      <c r="P62" s="8"/>
    </row>
    <row r="63" spans="1:16" ht="30" x14ac:dyDescent="0.25">
      <c r="A63" s="8"/>
      <c r="B63" s="8"/>
      <c r="C63" s="27" t="s">
        <v>36</v>
      </c>
      <c r="D63" s="25"/>
      <c r="E63" s="25" t="s">
        <v>29</v>
      </c>
      <c r="F63" s="25"/>
      <c r="G63" s="25" t="s">
        <v>30</v>
      </c>
      <c r="H63" s="25"/>
      <c r="I63" s="25" t="s">
        <v>47</v>
      </c>
      <c r="J63" s="25"/>
      <c r="K63" s="25" t="s">
        <v>31</v>
      </c>
      <c r="L63" s="25"/>
      <c r="M63" s="25" t="s">
        <v>32</v>
      </c>
      <c r="N63" s="25"/>
      <c r="O63" s="25" t="s">
        <v>33</v>
      </c>
      <c r="P63" s="8"/>
    </row>
    <row r="64" spans="1:16" x14ac:dyDescent="0.25">
      <c r="A64" s="8"/>
      <c r="B64" s="8"/>
      <c r="C64" s="55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idden="1" x14ac:dyDescent="0.25">
      <c r="A65" s="8"/>
      <c r="B65" s="8"/>
      <c r="C65" s="56">
        <v>44044</v>
      </c>
      <c r="D65" s="8"/>
      <c r="E65" s="26">
        <v>8435860.2300000004</v>
      </c>
      <c r="F65" s="8"/>
      <c r="G65" s="26">
        <v>1943749.78</v>
      </c>
      <c r="H65" s="50"/>
      <c r="I65" s="49">
        <v>980400.35</v>
      </c>
      <c r="J65" s="8"/>
      <c r="K65" s="26">
        <v>742524.61</v>
      </c>
      <c r="L65" s="8"/>
      <c r="M65" s="26">
        <v>4024364.96</v>
      </c>
      <c r="N65" s="8"/>
      <c r="O65" s="26">
        <f>SUM(E65,G65,I65,K65,M65)</f>
        <v>16126899.93</v>
      </c>
      <c r="P65" s="8"/>
    </row>
    <row r="66" spans="1:16" ht="30" hidden="1" x14ac:dyDescent="0.25">
      <c r="A66" s="8"/>
      <c r="B66" s="8"/>
      <c r="C66" s="27" t="s">
        <v>35</v>
      </c>
      <c r="D66" s="25"/>
      <c r="E66" s="25" t="s">
        <v>29</v>
      </c>
      <c r="F66" s="25"/>
      <c r="G66" s="25" t="s">
        <v>30</v>
      </c>
      <c r="H66" s="25"/>
      <c r="I66" s="25" t="s">
        <v>47</v>
      </c>
      <c r="J66" s="25"/>
      <c r="K66" s="25" t="s">
        <v>31</v>
      </c>
      <c r="L66" s="25"/>
      <c r="M66" s="25" t="s">
        <v>32</v>
      </c>
      <c r="N66" s="25"/>
      <c r="O66" s="25" t="s">
        <v>33</v>
      </c>
      <c r="P66" s="8"/>
    </row>
    <row r="67" spans="1:16" hidden="1" x14ac:dyDescent="0.25">
      <c r="A67" s="8"/>
      <c r="B67" s="8"/>
      <c r="C67" s="5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idden="1" x14ac:dyDescent="0.25">
      <c r="A68" s="8"/>
      <c r="B68" s="8"/>
      <c r="C68" s="56">
        <v>44013</v>
      </c>
      <c r="D68" s="8"/>
      <c r="E68" s="26">
        <v>7665645.75</v>
      </c>
      <c r="F68" s="8"/>
      <c r="G68" s="26">
        <v>1662701.27</v>
      </c>
      <c r="H68" s="50"/>
      <c r="I68" s="49">
        <v>1040509.2</v>
      </c>
      <c r="J68" s="8"/>
      <c r="K68" s="26">
        <v>708660.8</v>
      </c>
      <c r="L68" s="8"/>
      <c r="M68" s="26">
        <v>4082278.35</v>
      </c>
      <c r="N68" s="8"/>
      <c r="O68" s="26">
        <f>SUM(E68,G68,I68,K68,M68)</f>
        <v>15159795.369999999</v>
      </c>
      <c r="P68" s="8"/>
    </row>
    <row r="69" spans="1:16" ht="30" hidden="1" x14ac:dyDescent="0.25">
      <c r="A69" s="8"/>
      <c r="B69" s="8"/>
      <c r="C69" s="27" t="s">
        <v>36</v>
      </c>
      <c r="D69" s="25"/>
      <c r="E69" s="25" t="s">
        <v>29</v>
      </c>
      <c r="F69" s="25"/>
      <c r="G69" s="25" t="s">
        <v>30</v>
      </c>
      <c r="H69" s="25"/>
      <c r="I69" s="25" t="s">
        <v>47</v>
      </c>
      <c r="J69" s="25"/>
      <c r="K69" s="25" t="s">
        <v>31</v>
      </c>
      <c r="L69" s="25"/>
      <c r="M69" s="25" t="s">
        <v>32</v>
      </c>
      <c r="N69" s="25"/>
      <c r="O69" s="25" t="s">
        <v>33</v>
      </c>
      <c r="P69" s="8"/>
    </row>
    <row r="70" spans="1:16" hidden="1" x14ac:dyDescent="0.25">
      <c r="A70" s="8"/>
      <c r="B70" s="8"/>
      <c r="C70" s="5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idden="1" x14ac:dyDescent="0.25">
      <c r="A71" s="8"/>
      <c r="B71" s="8"/>
      <c r="C71" s="56">
        <v>43983</v>
      </c>
      <c r="D71" s="8"/>
      <c r="E71" s="26">
        <v>6175284.2000000002</v>
      </c>
      <c r="F71" s="8"/>
      <c r="G71" s="26">
        <v>1623296.51</v>
      </c>
      <c r="H71" s="50"/>
      <c r="I71" s="49">
        <v>1015588.13</v>
      </c>
      <c r="J71" s="8"/>
      <c r="K71" s="26">
        <v>790468.27</v>
      </c>
      <c r="L71" s="8"/>
      <c r="M71" s="26">
        <v>4068147.55</v>
      </c>
      <c r="N71" s="8"/>
      <c r="O71" s="26">
        <f>SUM(E71,G71,I71,K71,M71)</f>
        <v>13672784.66</v>
      </c>
      <c r="P71" s="8"/>
    </row>
    <row r="72" spans="1:16" ht="30" hidden="1" x14ac:dyDescent="0.25">
      <c r="A72" s="8"/>
      <c r="B72" s="8"/>
      <c r="C72" s="27" t="s">
        <v>36</v>
      </c>
      <c r="D72" s="25"/>
      <c r="E72" s="25" t="s">
        <v>29</v>
      </c>
      <c r="F72" s="25"/>
      <c r="G72" s="25" t="s">
        <v>30</v>
      </c>
      <c r="H72" s="25"/>
      <c r="I72" s="25" t="s">
        <v>47</v>
      </c>
      <c r="J72" s="25"/>
      <c r="K72" s="25" t="s">
        <v>31</v>
      </c>
      <c r="L72" s="25"/>
      <c r="M72" s="25" t="s">
        <v>32</v>
      </c>
      <c r="N72" s="25"/>
      <c r="O72" s="25" t="s">
        <v>33</v>
      </c>
      <c r="P72" s="8"/>
    </row>
    <row r="73" spans="1:16" hidden="1" x14ac:dyDescent="0.25">
      <c r="A73" s="8"/>
      <c r="B73" s="8"/>
      <c r="C73" s="55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idden="1" x14ac:dyDescent="0.25">
      <c r="A74" s="8"/>
      <c r="B74" s="8"/>
      <c r="C74" s="56">
        <v>43952</v>
      </c>
      <c r="D74" s="8"/>
      <c r="E74" s="26">
        <v>6897025.629999999</v>
      </c>
      <c r="F74" s="8"/>
      <c r="G74" s="26">
        <v>1739861.0900000003</v>
      </c>
      <c r="H74" s="50"/>
      <c r="I74" s="49">
        <v>1132124.7300000002</v>
      </c>
      <c r="J74" s="8"/>
      <c r="K74" s="26">
        <v>887546.29</v>
      </c>
      <c r="L74" s="8"/>
      <c r="M74" s="26">
        <v>4148160.1600000006</v>
      </c>
      <c r="N74" s="8"/>
      <c r="O74" s="26">
        <f>SUM(E74,G74,I74,K74,M74)</f>
        <v>14804717.899999999</v>
      </c>
      <c r="P74" s="8"/>
    </row>
    <row r="75" spans="1:16" ht="30" hidden="1" x14ac:dyDescent="0.25">
      <c r="A75" s="8"/>
      <c r="B75" s="8"/>
      <c r="C75" s="27" t="s">
        <v>36</v>
      </c>
      <c r="D75" s="25"/>
      <c r="E75" s="25" t="s">
        <v>29</v>
      </c>
      <c r="F75" s="25"/>
      <c r="G75" s="25" t="s">
        <v>30</v>
      </c>
      <c r="H75" s="25"/>
      <c r="I75" s="25" t="s">
        <v>47</v>
      </c>
      <c r="J75" s="25"/>
      <c r="K75" s="25" t="s">
        <v>31</v>
      </c>
      <c r="L75" s="25"/>
      <c r="M75" s="25" t="s">
        <v>32</v>
      </c>
      <c r="N75" s="25"/>
      <c r="O75" s="25" t="s">
        <v>33</v>
      </c>
      <c r="P75" s="8"/>
    </row>
    <row r="76" spans="1:16" hidden="1" x14ac:dyDescent="0.25">
      <c r="A76" s="8"/>
      <c r="B76" s="8"/>
      <c r="C76" s="5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idden="1" x14ac:dyDescent="0.25">
      <c r="A77" s="8"/>
      <c r="B77" s="8"/>
      <c r="C77" s="56">
        <v>43922</v>
      </c>
      <c r="D77" s="8"/>
      <c r="E77" s="26">
        <v>5970393.1200000001</v>
      </c>
      <c r="F77" s="8"/>
      <c r="G77" s="26">
        <v>1889037.3</v>
      </c>
      <c r="H77" s="50"/>
      <c r="I77" s="49">
        <v>1221441.01</v>
      </c>
      <c r="J77" s="8"/>
      <c r="K77" s="26">
        <v>853526.74</v>
      </c>
      <c r="L77" s="8"/>
      <c r="M77" s="26">
        <v>3862868.96</v>
      </c>
      <c r="N77" s="8"/>
      <c r="O77" s="26">
        <f>SUM(E77,G77,I77,K77,M77)</f>
        <v>13797267.129999999</v>
      </c>
      <c r="P77" s="8"/>
    </row>
    <row r="78" spans="1:16" ht="30" hidden="1" x14ac:dyDescent="0.25">
      <c r="A78" s="8"/>
      <c r="B78" s="8"/>
      <c r="C78" s="27" t="s">
        <v>36</v>
      </c>
      <c r="D78" s="25"/>
      <c r="E78" s="25" t="s">
        <v>29</v>
      </c>
      <c r="F78" s="25"/>
      <c r="G78" s="25" t="s">
        <v>30</v>
      </c>
      <c r="H78" s="25"/>
      <c r="I78" s="25" t="s">
        <v>47</v>
      </c>
      <c r="J78" s="25"/>
      <c r="K78" s="25" t="s">
        <v>31</v>
      </c>
      <c r="L78" s="25"/>
      <c r="M78" s="25" t="s">
        <v>32</v>
      </c>
      <c r="N78" s="25"/>
      <c r="O78" s="25" t="s">
        <v>33</v>
      </c>
      <c r="P78" s="8"/>
    </row>
    <row r="79" spans="1:16" hidden="1" x14ac:dyDescent="0.25">
      <c r="A79" s="8"/>
      <c r="B79" s="8"/>
      <c r="C79" s="5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idden="1" x14ac:dyDescent="0.25">
      <c r="A80" s="8"/>
      <c r="B80" s="8"/>
      <c r="C80" s="56">
        <v>43891</v>
      </c>
      <c r="D80" s="8"/>
      <c r="E80" s="26">
        <v>5930873.8700000001</v>
      </c>
      <c r="F80" s="8"/>
      <c r="G80" s="26">
        <v>1802334.49</v>
      </c>
      <c r="H80" s="50"/>
      <c r="I80" s="49">
        <v>1180118.4699999997</v>
      </c>
      <c r="J80" s="8"/>
      <c r="K80" s="26">
        <v>851178.46</v>
      </c>
      <c r="L80" s="8"/>
      <c r="M80" s="26">
        <v>3615841.97</v>
      </c>
      <c r="N80" s="8"/>
      <c r="O80" s="26">
        <f>SUM(E80,G80,I80,K80,M80)</f>
        <v>13380347.26</v>
      </c>
      <c r="P80" s="8"/>
    </row>
    <row r="81" spans="1:16" ht="30" hidden="1" x14ac:dyDescent="0.25">
      <c r="A81" s="8"/>
      <c r="B81" s="8"/>
      <c r="C81" s="27" t="s">
        <v>36</v>
      </c>
      <c r="D81" s="25"/>
      <c r="E81" s="25" t="s">
        <v>29</v>
      </c>
      <c r="F81" s="25"/>
      <c r="G81" s="25" t="s">
        <v>30</v>
      </c>
      <c r="H81" s="25"/>
      <c r="I81" s="25" t="s">
        <v>47</v>
      </c>
      <c r="J81" s="25"/>
      <c r="K81" s="25" t="s">
        <v>31</v>
      </c>
      <c r="L81" s="25"/>
      <c r="M81" s="25" t="s">
        <v>32</v>
      </c>
      <c r="N81" s="25"/>
      <c r="O81" s="25" t="s">
        <v>33</v>
      </c>
      <c r="P81" s="8"/>
    </row>
    <row r="82" spans="1:16" hidden="1" x14ac:dyDescent="0.25">
      <c r="A82" s="8"/>
      <c r="B82" s="8"/>
      <c r="C82" s="5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idden="1" x14ac:dyDescent="0.25">
      <c r="A83" s="8"/>
      <c r="B83" s="8"/>
      <c r="C83" s="56">
        <v>43862</v>
      </c>
      <c r="D83" s="8"/>
      <c r="E83" s="26">
        <v>6567589.1600000011</v>
      </c>
      <c r="F83" s="8"/>
      <c r="G83" s="26">
        <v>1807432.9</v>
      </c>
      <c r="H83" s="50"/>
      <c r="I83" s="26">
        <v>1112477.8400000001</v>
      </c>
      <c r="J83" s="8"/>
      <c r="K83" s="26">
        <v>702758.65</v>
      </c>
      <c r="L83" s="8"/>
      <c r="M83" s="26">
        <v>3074748.29</v>
      </c>
      <c r="N83" s="8"/>
      <c r="O83" s="26">
        <f>SUM(E83,G83,I83,K83,M83)</f>
        <v>13265006.84</v>
      </c>
      <c r="P83" s="8"/>
    </row>
    <row r="84" spans="1:16" ht="30" hidden="1" x14ac:dyDescent="0.25">
      <c r="A84" s="8"/>
      <c r="B84" s="8"/>
      <c r="C84" s="27" t="s">
        <v>36</v>
      </c>
      <c r="D84" s="25"/>
      <c r="E84" s="25" t="s">
        <v>29</v>
      </c>
      <c r="F84" s="25"/>
      <c r="G84" s="25" t="s">
        <v>30</v>
      </c>
      <c r="H84" s="25"/>
      <c r="I84" s="25" t="s">
        <v>47</v>
      </c>
      <c r="J84" s="25"/>
      <c r="K84" s="25" t="s">
        <v>31</v>
      </c>
      <c r="L84" s="25"/>
      <c r="M84" s="25" t="s">
        <v>32</v>
      </c>
      <c r="N84" s="25"/>
      <c r="O84" s="25" t="s">
        <v>33</v>
      </c>
      <c r="P84" s="8"/>
    </row>
    <row r="85" spans="1:16" hidden="1" x14ac:dyDescent="0.25">
      <c r="A85" s="8"/>
      <c r="B85" s="8"/>
      <c r="C85" s="55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hidden="1" x14ac:dyDescent="0.25">
      <c r="A86" s="8"/>
      <c r="B86" s="8"/>
      <c r="C86" s="56">
        <v>43831</v>
      </c>
      <c r="D86" s="8"/>
      <c r="E86" s="26">
        <v>6559978.5300000003</v>
      </c>
      <c r="F86" s="8"/>
      <c r="G86" s="26">
        <v>2038283.14</v>
      </c>
      <c r="H86" s="50"/>
      <c r="I86" s="26">
        <v>1011688.86</v>
      </c>
      <c r="J86" s="8"/>
      <c r="K86" s="26">
        <v>828855.89</v>
      </c>
      <c r="L86" s="8"/>
      <c r="M86" s="26">
        <v>2995819.33</v>
      </c>
      <c r="N86" s="8"/>
      <c r="O86" s="26">
        <f>SUM(E86,G86,I86,K86,M86)</f>
        <v>13434625.75</v>
      </c>
      <c r="P86" s="8"/>
    </row>
    <row r="87" spans="1:16" ht="30" hidden="1" x14ac:dyDescent="0.25">
      <c r="A87" s="8"/>
      <c r="B87" s="8"/>
      <c r="C87" s="27" t="s">
        <v>36</v>
      </c>
      <c r="D87" s="25"/>
      <c r="E87" s="25" t="s">
        <v>29</v>
      </c>
      <c r="F87" s="25"/>
      <c r="G87" s="25" t="s">
        <v>30</v>
      </c>
      <c r="H87" s="25"/>
      <c r="I87" s="25" t="s">
        <v>47</v>
      </c>
      <c r="J87" s="25"/>
      <c r="K87" s="25" t="s">
        <v>31</v>
      </c>
      <c r="L87" s="25"/>
      <c r="M87" s="25" t="s">
        <v>32</v>
      </c>
      <c r="N87" s="25"/>
      <c r="O87" s="25" t="s">
        <v>33</v>
      </c>
      <c r="P87" s="8"/>
    </row>
    <row r="88" spans="1:16" hidden="1" x14ac:dyDescent="0.25">
      <c r="A88" s="8"/>
      <c r="B88" s="8"/>
      <c r="C88" s="5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idden="1" x14ac:dyDescent="0.25">
      <c r="A89" s="8"/>
      <c r="B89" s="8"/>
      <c r="C89" s="56">
        <v>43800</v>
      </c>
      <c r="D89" s="8"/>
      <c r="E89" s="26">
        <v>8017158.2799999993</v>
      </c>
      <c r="F89" s="8"/>
      <c r="G89" s="26">
        <v>1814718.86</v>
      </c>
      <c r="H89" s="50"/>
      <c r="I89" s="26">
        <v>1135110.98</v>
      </c>
      <c r="J89" s="8"/>
      <c r="K89" s="26">
        <v>862990.83</v>
      </c>
      <c r="L89" s="8"/>
      <c r="M89" s="26">
        <v>2703518.53</v>
      </c>
      <c r="N89" s="8"/>
      <c r="O89" s="26">
        <f>SUM(E89,G89,I89,K89,M89)</f>
        <v>14533497.479999999</v>
      </c>
      <c r="P89" s="8"/>
    </row>
    <row r="90" spans="1:16" ht="30" hidden="1" x14ac:dyDescent="0.25">
      <c r="A90" s="8"/>
      <c r="B90" s="8"/>
      <c r="C90" s="27" t="s">
        <v>36</v>
      </c>
      <c r="D90" s="25"/>
      <c r="E90" s="25" t="s">
        <v>29</v>
      </c>
      <c r="F90" s="25"/>
      <c r="G90" s="25" t="s">
        <v>30</v>
      </c>
      <c r="H90" s="25"/>
      <c r="I90" s="25" t="s">
        <v>47</v>
      </c>
      <c r="J90" s="25"/>
      <c r="K90" s="25" t="s">
        <v>31</v>
      </c>
      <c r="L90" s="25"/>
      <c r="M90" s="25" t="s">
        <v>32</v>
      </c>
      <c r="N90" s="25"/>
      <c r="O90" s="25" t="s">
        <v>33</v>
      </c>
      <c r="P90" s="8"/>
    </row>
    <row r="91" spans="1:16" hidden="1" x14ac:dyDescent="0.25">
      <c r="A91" s="8"/>
      <c r="B91" s="8"/>
      <c r="C91" s="5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6">
        <v>43770</v>
      </c>
      <c r="D92" s="8"/>
      <c r="E92" s="26">
        <v>6277113.6999999993</v>
      </c>
      <c r="F92" s="8"/>
      <c r="G92" s="26">
        <v>2179883</v>
      </c>
      <c r="H92" s="50"/>
      <c r="I92" s="26">
        <v>1224497.42</v>
      </c>
      <c r="J92" s="8"/>
      <c r="K92" s="26">
        <v>1174209.6599999999</v>
      </c>
      <c r="L92" s="8"/>
      <c r="M92" s="26">
        <v>2052260.8599999999</v>
      </c>
      <c r="N92" s="8"/>
      <c r="O92" s="26">
        <f>SUM(E92,G92,I92,K92,M92)</f>
        <v>12907964.639999999</v>
      </c>
      <c r="P92" s="8"/>
    </row>
    <row r="93" spans="1:16" ht="30" hidden="1" x14ac:dyDescent="0.25">
      <c r="A93" s="8"/>
      <c r="B93" s="8"/>
      <c r="C93" s="27" t="s">
        <v>36</v>
      </c>
      <c r="D93" s="25"/>
      <c r="E93" s="25" t="s">
        <v>29</v>
      </c>
      <c r="F93" s="25"/>
      <c r="G93" s="25" t="s">
        <v>30</v>
      </c>
      <c r="H93" s="25"/>
      <c r="I93" s="25" t="s">
        <v>47</v>
      </c>
      <c r="J93" s="25"/>
      <c r="K93" s="25" t="s">
        <v>31</v>
      </c>
      <c r="L93" s="25"/>
      <c r="M93" s="25" t="s">
        <v>32</v>
      </c>
      <c r="N93" s="25"/>
      <c r="O93" s="25" t="s">
        <v>33</v>
      </c>
      <c r="P93" s="8"/>
    </row>
    <row r="94" spans="1:16" hidden="1" x14ac:dyDescent="0.25">
      <c r="A94" s="8"/>
      <c r="B94" s="8"/>
      <c r="C94" s="55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6">
        <v>43739</v>
      </c>
      <c r="D95" s="8"/>
      <c r="E95" s="26">
        <v>7581475.6299999999</v>
      </c>
      <c r="F95" s="8"/>
      <c r="G95" s="26">
        <v>2325737.2797080982</v>
      </c>
      <c r="H95" s="50"/>
      <c r="I95" s="26">
        <v>1659958.9402919021</v>
      </c>
      <c r="J95" s="8"/>
      <c r="K95" s="26">
        <v>162136.76999999999</v>
      </c>
      <c r="L95" s="8"/>
      <c r="M95" s="26">
        <v>2507083.08</v>
      </c>
      <c r="N95" s="8"/>
      <c r="O95" s="26">
        <f>SUM(E95,G95,I95,K95,M95)</f>
        <v>14236391.699999999</v>
      </c>
      <c r="P95" s="8"/>
    </row>
    <row r="96" spans="1:16" ht="30" hidden="1" x14ac:dyDescent="0.25">
      <c r="A96" s="8"/>
      <c r="B96" s="8"/>
      <c r="C96" s="27" t="s">
        <v>36</v>
      </c>
      <c r="D96" s="25"/>
      <c r="E96" s="25" t="s">
        <v>29</v>
      </c>
      <c r="F96" s="25"/>
      <c r="G96" s="25" t="s">
        <v>30</v>
      </c>
      <c r="H96" s="25"/>
      <c r="I96" s="25" t="s">
        <v>47</v>
      </c>
      <c r="J96" s="25"/>
      <c r="K96" s="25" t="s">
        <v>31</v>
      </c>
      <c r="L96" s="25"/>
      <c r="M96" s="25" t="s">
        <v>32</v>
      </c>
      <c r="N96" s="25"/>
      <c r="O96" s="25" t="s">
        <v>33</v>
      </c>
      <c r="P96" s="8"/>
    </row>
    <row r="97" spans="1:19" hidden="1" x14ac:dyDescent="0.25">
      <c r="A97" s="8"/>
      <c r="B97" s="8"/>
      <c r="C97" s="5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9" hidden="1" x14ac:dyDescent="0.25">
      <c r="A98" s="8"/>
      <c r="B98" s="8"/>
      <c r="C98" s="56">
        <v>43709</v>
      </c>
      <c r="D98" s="8"/>
      <c r="E98" s="26">
        <v>8531861.2899999991</v>
      </c>
      <c r="F98" s="8"/>
      <c r="G98" s="26">
        <v>3176268.65</v>
      </c>
      <c r="H98" s="50"/>
      <c r="I98" s="26">
        <v>301923.20000000001</v>
      </c>
      <c r="J98" s="8"/>
      <c r="K98" s="26">
        <v>809238.09</v>
      </c>
      <c r="L98" s="8"/>
      <c r="M98" s="26">
        <v>2702101.93</v>
      </c>
      <c r="N98" s="8"/>
      <c r="O98" s="26">
        <f>SUM(E98,G98,I98,K98,M98)</f>
        <v>15521393.159999998</v>
      </c>
      <c r="P98" s="8"/>
    </row>
    <row r="99" spans="1:19" ht="30" hidden="1" x14ac:dyDescent="0.25">
      <c r="A99" s="8"/>
      <c r="B99" s="8"/>
      <c r="C99" s="27" t="s">
        <v>36</v>
      </c>
      <c r="D99" s="25"/>
      <c r="E99" s="25" t="s">
        <v>29</v>
      </c>
      <c r="F99" s="25"/>
      <c r="G99" s="25" t="s">
        <v>30</v>
      </c>
      <c r="H99" s="25"/>
      <c r="I99" s="25" t="s">
        <v>47</v>
      </c>
      <c r="J99" s="25"/>
      <c r="K99" s="25" t="s">
        <v>31</v>
      </c>
      <c r="L99" s="25"/>
      <c r="M99" s="25" t="s">
        <v>32</v>
      </c>
      <c r="N99" s="25"/>
      <c r="O99" s="25" t="s">
        <v>33</v>
      </c>
      <c r="P99" s="8"/>
    </row>
    <row r="100" spans="1:19" hidden="1" x14ac:dyDescent="0.25">
      <c r="A100" s="8"/>
      <c r="B100" s="8"/>
      <c r="C100" s="55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9" hidden="1" x14ac:dyDescent="0.25">
      <c r="A101" s="8"/>
      <c r="B101" s="8"/>
      <c r="C101" s="56">
        <v>43678</v>
      </c>
      <c r="D101" s="8"/>
      <c r="E101" s="26">
        <v>9996441.9800000004</v>
      </c>
      <c r="F101" s="8"/>
      <c r="G101" s="26">
        <v>850545.35</v>
      </c>
      <c r="H101" s="50"/>
      <c r="I101" s="26">
        <v>1233883.51</v>
      </c>
      <c r="J101" s="8"/>
      <c r="K101" s="26">
        <v>705594.76</v>
      </c>
      <c r="L101" s="8"/>
      <c r="M101" s="26">
        <v>2812465.53</v>
      </c>
      <c r="N101" s="8"/>
      <c r="O101" s="26">
        <f>SUM(E101,G101,I101,K101,M101)</f>
        <v>15598931.129999999</v>
      </c>
      <c r="P101" s="8"/>
    </row>
    <row r="102" spans="1:19" ht="30" hidden="1" x14ac:dyDescent="0.25">
      <c r="A102" s="8"/>
      <c r="B102" s="8"/>
      <c r="C102" s="27" t="s">
        <v>36</v>
      </c>
      <c r="D102" s="25"/>
      <c r="E102" s="25" t="s">
        <v>29</v>
      </c>
      <c r="F102" s="25"/>
      <c r="G102" s="25" t="s">
        <v>30</v>
      </c>
      <c r="H102" s="25"/>
      <c r="I102" s="25" t="s">
        <v>47</v>
      </c>
      <c r="J102" s="25"/>
      <c r="K102" s="25" t="s">
        <v>31</v>
      </c>
      <c r="L102" s="25"/>
      <c r="M102" s="25" t="s">
        <v>32</v>
      </c>
      <c r="N102" s="25"/>
      <c r="O102" s="25" t="s">
        <v>33</v>
      </c>
      <c r="P102" s="8"/>
    </row>
    <row r="103" spans="1:19" hidden="1" x14ac:dyDescent="0.25">
      <c r="A103" s="8"/>
      <c r="B103" s="8"/>
      <c r="C103" s="55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9" hidden="1" x14ac:dyDescent="0.25">
      <c r="A104" s="8"/>
      <c r="B104" s="8"/>
      <c r="C104" s="56">
        <v>43647</v>
      </c>
      <c r="D104" s="8"/>
      <c r="E104" s="26">
        <v>6506339.0999999996</v>
      </c>
      <c r="F104" s="8"/>
      <c r="G104" s="26">
        <v>2402239.12</v>
      </c>
      <c r="H104" s="50"/>
      <c r="I104" s="26">
        <v>1073351.49</v>
      </c>
      <c r="J104" s="8"/>
      <c r="K104" s="26">
        <v>654553.79</v>
      </c>
      <c r="L104" s="8"/>
      <c r="M104" s="26">
        <v>3151886.06</v>
      </c>
      <c r="N104" s="8"/>
      <c r="O104" s="26">
        <f>SUM(E104,G104,I104,K104,M104)</f>
        <v>13788369.560000001</v>
      </c>
      <c r="P104" s="8"/>
    </row>
    <row r="105" spans="1:19" ht="30" hidden="1" x14ac:dyDescent="0.25">
      <c r="A105" s="8"/>
      <c r="B105" s="8"/>
      <c r="C105" s="27" t="s">
        <v>36</v>
      </c>
      <c r="D105" s="25"/>
      <c r="E105" s="25" t="s">
        <v>29</v>
      </c>
      <c r="F105" s="25"/>
      <c r="G105" s="25" t="s">
        <v>30</v>
      </c>
      <c r="H105" s="25"/>
      <c r="I105" s="25" t="s">
        <v>47</v>
      </c>
      <c r="J105" s="25"/>
      <c r="K105" s="25" t="s">
        <v>31</v>
      </c>
      <c r="L105" s="25"/>
      <c r="M105" s="25" t="s">
        <v>32</v>
      </c>
      <c r="N105" s="25"/>
      <c r="O105" s="25" t="s">
        <v>33</v>
      </c>
      <c r="P105" s="8"/>
    </row>
    <row r="106" spans="1:19" hidden="1" x14ac:dyDescent="0.25">
      <c r="A106" s="8"/>
      <c r="B106" s="8"/>
      <c r="C106" s="55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9" hidden="1" x14ac:dyDescent="0.25">
      <c r="A107" s="8"/>
      <c r="B107" s="8"/>
      <c r="C107" s="56">
        <v>43617</v>
      </c>
      <c r="D107" s="8"/>
      <c r="E107" s="26">
        <v>6403178.6399999997</v>
      </c>
      <c r="F107" s="8"/>
      <c r="G107" s="26">
        <v>2651343.4190408052</v>
      </c>
      <c r="H107" s="50"/>
      <c r="I107" s="26">
        <f>4485537.5-G107</f>
        <v>1834194.0809591948</v>
      </c>
      <c r="J107" s="8"/>
      <c r="K107" s="26">
        <v>916346.91</v>
      </c>
      <c r="L107" s="8"/>
      <c r="M107" s="26">
        <v>5639518.5199999996</v>
      </c>
      <c r="N107" s="8"/>
      <c r="O107" s="26">
        <f>SUM(E107,G107,I107,K107,M107)</f>
        <v>17444581.57</v>
      </c>
      <c r="P107" s="8"/>
    </row>
    <row r="108" spans="1:19" ht="30" hidden="1" x14ac:dyDescent="0.25">
      <c r="A108" s="8"/>
      <c r="B108" s="8"/>
      <c r="C108" s="27" t="s">
        <v>36</v>
      </c>
      <c r="D108" s="25"/>
      <c r="E108" s="25" t="s">
        <v>29</v>
      </c>
      <c r="F108" s="25"/>
      <c r="G108" s="25" t="s">
        <v>30</v>
      </c>
      <c r="H108" s="25"/>
      <c r="I108" s="25" t="s">
        <v>47</v>
      </c>
      <c r="J108" s="25"/>
      <c r="K108" s="25" t="s">
        <v>31</v>
      </c>
      <c r="L108" s="25"/>
      <c r="M108" s="25" t="s">
        <v>32</v>
      </c>
      <c r="N108" s="25"/>
      <c r="O108" s="25" t="s">
        <v>33</v>
      </c>
      <c r="P108" s="8"/>
    </row>
    <row r="109" spans="1:19" hidden="1" x14ac:dyDescent="0.25">
      <c r="A109" s="8"/>
      <c r="B109" s="8"/>
      <c r="C109" s="55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9" hidden="1" x14ac:dyDescent="0.25">
      <c r="A110" s="8"/>
      <c r="B110" s="8"/>
      <c r="C110" s="56">
        <v>43586</v>
      </c>
      <c r="D110" s="8"/>
      <c r="E110" s="26">
        <v>6319654.7800000003</v>
      </c>
      <c r="F110" s="8"/>
      <c r="G110" s="26">
        <v>1710054.1529793008</v>
      </c>
      <c r="H110" s="50"/>
      <c r="I110" s="49">
        <v>1183012.0470206994</v>
      </c>
      <c r="J110" s="8"/>
      <c r="K110" s="26">
        <v>884306.99</v>
      </c>
      <c r="L110" s="8"/>
      <c r="M110" s="26">
        <v>4419247</v>
      </c>
      <c r="N110" s="8"/>
      <c r="O110" s="26">
        <f>SUM(E110,G110,I110,K110,M110)</f>
        <v>14516274.970000001</v>
      </c>
      <c r="P110" s="8"/>
      <c r="S110" s="53"/>
    </row>
    <row r="111" spans="1:19" ht="30" hidden="1" x14ac:dyDescent="0.25">
      <c r="A111" s="8"/>
      <c r="B111" s="8"/>
      <c r="C111" s="27" t="s">
        <v>36</v>
      </c>
      <c r="D111" s="25"/>
      <c r="E111" s="25" t="s">
        <v>29</v>
      </c>
      <c r="F111" s="25"/>
      <c r="G111" s="25" t="s">
        <v>30</v>
      </c>
      <c r="H111" s="25"/>
      <c r="I111" s="25" t="s">
        <v>47</v>
      </c>
      <c r="J111" s="25"/>
      <c r="K111" s="25" t="s">
        <v>31</v>
      </c>
      <c r="L111" s="25"/>
      <c r="M111" s="25" t="s">
        <v>32</v>
      </c>
      <c r="N111" s="25"/>
      <c r="O111" s="25" t="s">
        <v>33</v>
      </c>
      <c r="P111" s="8"/>
    </row>
    <row r="112" spans="1:19" hidden="1" x14ac:dyDescent="0.25">
      <c r="A112" s="8"/>
      <c r="B112" s="8"/>
      <c r="C112" s="27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8"/>
    </row>
    <row r="113" spans="1:21" hidden="1" x14ac:dyDescent="0.25">
      <c r="A113" s="8"/>
      <c r="B113" s="8"/>
      <c r="C113" s="56">
        <v>43556</v>
      </c>
      <c r="D113" s="8"/>
      <c r="E113" s="26">
        <v>5530924.5800000001</v>
      </c>
      <c r="F113" s="8"/>
      <c r="G113" s="26">
        <v>2346444.29</v>
      </c>
      <c r="H113" s="50"/>
      <c r="I113" s="49">
        <v>1344857.05</v>
      </c>
      <c r="J113" s="8"/>
      <c r="K113" s="26">
        <v>942303.25</v>
      </c>
      <c r="L113" s="8"/>
      <c r="M113" s="26">
        <f>5049676.18+3701</f>
        <v>5053377.18</v>
      </c>
      <c r="N113" s="8"/>
      <c r="O113" s="26">
        <f>SUM(E113,G113,I113,K113,M113)</f>
        <v>15217906.35</v>
      </c>
      <c r="P113" s="8"/>
      <c r="S113" s="53"/>
    </row>
    <row r="114" spans="1:21" ht="30" hidden="1" x14ac:dyDescent="0.25">
      <c r="A114" s="8"/>
      <c r="B114" s="8"/>
      <c r="C114" s="27" t="s">
        <v>36</v>
      </c>
      <c r="D114" s="25"/>
      <c r="E114" s="25" t="s">
        <v>29</v>
      </c>
      <c r="F114" s="25"/>
      <c r="G114" s="25" t="s">
        <v>30</v>
      </c>
      <c r="H114" s="25"/>
      <c r="I114" s="25" t="s">
        <v>47</v>
      </c>
      <c r="J114" s="25"/>
      <c r="K114" s="25" t="s">
        <v>31</v>
      </c>
      <c r="L114" s="25"/>
      <c r="M114" s="25" t="s">
        <v>32</v>
      </c>
      <c r="N114" s="25"/>
      <c r="O114" s="25" t="s">
        <v>33</v>
      </c>
      <c r="P114" s="8"/>
    </row>
    <row r="115" spans="1:21" hidden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21" hidden="1" x14ac:dyDescent="0.25">
      <c r="A116" s="8"/>
      <c r="B116" s="8"/>
      <c r="C116" s="56">
        <v>43525</v>
      </c>
      <c r="D116" s="8"/>
      <c r="E116" s="26">
        <v>6403178.6399999997</v>
      </c>
      <c r="F116" s="8"/>
      <c r="G116" s="26">
        <v>3135195.85</v>
      </c>
      <c r="H116" s="50"/>
      <c r="I116" s="49">
        <v>1350341.65</v>
      </c>
      <c r="J116" s="8"/>
      <c r="K116" s="26">
        <v>916346.91</v>
      </c>
      <c r="L116" s="8"/>
      <c r="M116" s="26">
        <f>5516938.5+122580.02</f>
        <v>5639518.5199999996</v>
      </c>
      <c r="N116" s="8"/>
      <c r="O116" s="26">
        <f>SUM(E116,G116,I116,K116,M116)</f>
        <v>17444581.57</v>
      </c>
      <c r="P116" s="8"/>
      <c r="S116" s="53"/>
    </row>
    <row r="117" spans="1:21" ht="30" hidden="1" x14ac:dyDescent="0.25">
      <c r="A117" s="8"/>
      <c r="B117" s="8"/>
      <c r="C117" s="27" t="s">
        <v>36</v>
      </c>
      <c r="D117" s="25"/>
      <c r="E117" s="25" t="s">
        <v>29</v>
      </c>
      <c r="F117" s="25"/>
      <c r="G117" s="25" t="s">
        <v>30</v>
      </c>
      <c r="H117" s="25"/>
      <c r="I117" s="25" t="s">
        <v>47</v>
      </c>
      <c r="J117" s="25"/>
      <c r="K117" s="25" t="s">
        <v>31</v>
      </c>
      <c r="L117" s="25"/>
      <c r="M117" s="25" t="s">
        <v>32</v>
      </c>
      <c r="N117" s="25"/>
      <c r="O117" s="25" t="s">
        <v>33</v>
      </c>
      <c r="P117" s="25"/>
    </row>
    <row r="118" spans="1:21" x14ac:dyDescent="0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x14ac:dyDescent="0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8.75" x14ac:dyDescent="0.3">
      <c r="A120" s="33"/>
      <c r="B120" s="46" t="s">
        <v>37</v>
      </c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x14ac:dyDescent="0.25">
      <c r="A121" s="33"/>
      <c r="B121" s="33"/>
      <c r="C121" s="52" t="s">
        <v>53</v>
      </c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x14ac:dyDescent="0.25">
      <c r="A122" s="33"/>
      <c r="B122" s="33"/>
      <c r="C122" s="33" t="s">
        <v>38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51"/>
      <c r="N122" s="33"/>
      <c r="O122" s="33"/>
      <c r="P122" s="33"/>
      <c r="Q122" s="33"/>
      <c r="R122" s="33"/>
      <c r="S122" s="33"/>
      <c r="T122" s="33"/>
      <c r="U122" s="33"/>
    </row>
    <row r="123" spans="1:21" x14ac:dyDescent="0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x14ac:dyDescent="0.2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x14ac:dyDescent="0.25">
      <c r="A125" s="47"/>
      <c r="B125" s="47"/>
      <c r="C125" s="24" t="s">
        <v>10</v>
      </c>
      <c r="D125" s="47"/>
      <c r="E125" s="20" t="s">
        <v>48</v>
      </c>
      <c r="F125" s="47"/>
      <c r="G125" s="26">
        <v>0</v>
      </c>
      <c r="H125" s="49"/>
      <c r="I125" s="49"/>
      <c r="J125" s="47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ht="30" x14ac:dyDescent="0.25">
      <c r="A126" s="8"/>
      <c r="B126" s="8"/>
      <c r="C126" s="25" t="s">
        <v>28</v>
      </c>
      <c r="D126" s="25"/>
      <c r="E126" s="27" t="s">
        <v>39</v>
      </c>
      <c r="F126" s="25"/>
      <c r="G126" s="27" t="s">
        <v>40</v>
      </c>
      <c r="H126" s="27"/>
      <c r="I126" s="27"/>
      <c r="J126" s="25"/>
      <c r="K126" s="44"/>
      <c r="L126" s="44"/>
      <c r="M126" s="44"/>
      <c r="N126" s="44"/>
      <c r="O126" s="44"/>
      <c r="P126" s="44"/>
    </row>
    <row r="127" spans="1:2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</row>
    <row r="128" spans="1:21" x14ac:dyDescent="0.25">
      <c r="A128" s="8"/>
      <c r="B128" s="8"/>
      <c r="C128" s="25"/>
      <c r="D128" s="25"/>
      <c r="E128" s="25"/>
      <c r="F128" s="25"/>
      <c r="G128" s="25"/>
      <c r="H128" s="25"/>
      <c r="I128" s="25"/>
      <c r="J128" s="25"/>
      <c r="K128" s="44"/>
    </row>
    <row r="129" spans="1:11" x14ac:dyDescent="0.25">
      <c r="A129" s="8"/>
      <c r="B129" s="8"/>
      <c r="C129" s="24" t="s">
        <v>9</v>
      </c>
      <c r="D129" s="25"/>
      <c r="E129" s="20">
        <v>0</v>
      </c>
      <c r="F129" s="25"/>
      <c r="G129" s="26">
        <v>0</v>
      </c>
      <c r="H129" s="49"/>
      <c r="I129" s="49"/>
      <c r="J129" s="25"/>
      <c r="K129" s="44"/>
    </row>
    <row r="130" spans="1:11" ht="30" x14ac:dyDescent="0.25">
      <c r="A130" s="8"/>
      <c r="B130" s="8"/>
      <c r="C130" s="25" t="s">
        <v>34</v>
      </c>
      <c r="D130" s="25"/>
      <c r="E130" s="27" t="s">
        <v>39</v>
      </c>
      <c r="F130" s="25"/>
      <c r="G130" s="27" t="s">
        <v>40</v>
      </c>
      <c r="H130" s="27"/>
      <c r="I130" s="27"/>
      <c r="J130" s="25"/>
      <c r="K130" s="44"/>
    </row>
    <row r="131" spans="1:11" x14ac:dyDescent="0.25">
      <c r="A131" s="8"/>
      <c r="B131" s="8"/>
      <c r="C131" s="25"/>
      <c r="D131" s="25"/>
      <c r="E131" s="25"/>
      <c r="F131" s="25"/>
      <c r="G131" s="25"/>
      <c r="H131" s="25"/>
      <c r="I131" s="25"/>
      <c r="J131" s="25"/>
      <c r="K131" s="44"/>
    </row>
    <row r="132" spans="1:11" x14ac:dyDescent="0.25">
      <c r="A132" s="8"/>
      <c r="B132" s="8"/>
      <c r="C132" s="25"/>
      <c r="D132" s="25"/>
      <c r="E132" s="25"/>
      <c r="F132" s="25"/>
      <c r="G132" s="25"/>
      <c r="H132" s="25"/>
      <c r="I132" s="25"/>
      <c r="J132" s="25"/>
      <c r="K132" s="44"/>
    </row>
    <row r="133" spans="1:11" x14ac:dyDescent="0.25">
      <c r="A133" s="8"/>
      <c r="B133" s="8"/>
      <c r="C133" s="24" t="s">
        <v>10</v>
      </c>
      <c r="D133" s="25"/>
      <c r="E133" s="20">
        <v>0</v>
      </c>
      <c r="F133" s="25"/>
      <c r="G133" s="26">
        <v>0</v>
      </c>
      <c r="H133" s="49"/>
      <c r="I133" s="49"/>
      <c r="J133" s="25"/>
      <c r="K133" s="44"/>
    </row>
    <row r="134" spans="1:11" ht="30" x14ac:dyDescent="0.25">
      <c r="A134" s="8"/>
      <c r="B134" s="8"/>
      <c r="C134" s="27" t="s">
        <v>35</v>
      </c>
      <c r="D134" s="25"/>
      <c r="E134" s="27" t="s">
        <v>39</v>
      </c>
      <c r="F134" s="25"/>
      <c r="G134" s="27" t="s">
        <v>40</v>
      </c>
      <c r="H134" s="27"/>
      <c r="I134" s="27"/>
      <c r="J134" s="25"/>
      <c r="K134" s="44"/>
    </row>
    <row r="135" spans="1:11" x14ac:dyDescent="0.25">
      <c r="A135" s="8"/>
      <c r="B135" s="8"/>
      <c r="C135" s="25"/>
      <c r="D135" s="25"/>
      <c r="E135" s="25"/>
      <c r="F135" s="25"/>
      <c r="G135" s="25"/>
      <c r="H135" s="25"/>
      <c r="I135" s="25"/>
      <c r="J135" s="25"/>
      <c r="K135" s="44"/>
    </row>
    <row r="136" spans="1:11" x14ac:dyDescent="0.25">
      <c r="A136" s="8"/>
      <c r="B136" s="8"/>
      <c r="C136" s="25"/>
      <c r="D136" s="25"/>
      <c r="E136" s="25"/>
      <c r="F136" s="25"/>
      <c r="G136" s="25"/>
      <c r="H136" s="25"/>
      <c r="I136" s="25"/>
      <c r="J136" s="25"/>
      <c r="K136" s="44"/>
    </row>
    <row r="137" spans="1:11" x14ac:dyDescent="0.25">
      <c r="A137" s="8"/>
      <c r="B137" s="8"/>
      <c r="C137" s="24" t="s">
        <v>9</v>
      </c>
      <c r="D137" s="25"/>
      <c r="E137" s="20">
        <v>0</v>
      </c>
      <c r="F137" s="25"/>
      <c r="G137" s="26">
        <v>0</v>
      </c>
      <c r="H137" s="49"/>
      <c r="I137" s="49"/>
      <c r="J137" s="25"/>
      <c r="K137" s="44"/>
    </row>
    <row r="138" spans="1:11" ht="30" x14ac:dyDescent="0.25">
      <c r="A138" s="8"/>
      <c r="B138" s="8"/>
      <c r="C138" s="27" t="s">
        <v>36</v>
      </c>
      <c r="D138" s="25"/>
      <c r="E138" s="27" t="s">
        <v>39</v>
      </c>
      <c r="F138" s="25"/>
      <c r="G138" s="27" t="s">
        <v>40</v>
      </c>
      <c r="H138" s="27"/>
      <c r="I138" s="27"/>
      <c r="J138" s="25"/>
      <c r="K138" s="44"/>
    </row>
    <row r="139" spans="1:11" x14ac:dyDescent="0.25">
      <c r="A139" s="8"/>
      <c r="B139" s="8"/>
      <c r="C139" s="25"/>
      <c r="D139" s="25"/>
      <c r="E139" s="25"/>
      <c r="F139" s="25"/>
      <c r="G139" s="25"/>
      <c r="H139" s="25"/>
      <c r="I139" s="25"/>
      <c r="J139" s="25"/>
      <c r="K139" s="44"/>
    </row>
    <row r="140" spans="1:11" x14ac:dyDescent="0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ht="18.75" x14ac:dyDescent="0.3">
      <c r="A141" s="33"/>
      <c r="B141" s="46" t="s">
        <v>41</v>
      </c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x14ac:dyDescent="0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25">
      <c r="A143" s="33"/>
      <c r="B143" s="33"/>
      <c r="C143" s="33" t="s">
        <v>42</v>
      </c>
      <c r="D143" s="33"/>
      <c r="E143" s="33"/>
      <c r="F143" s="33"/>
      <c r="G143" s="33"/>
      <c r="H143" s="33"/>
      <c r="I143" s="33"/>
      <c r="J143" s="33"/>
      <c r="K143" s="33"/>
    </row>
    <row r="144" spans="1:11" x14ac:dyDescent="0.25">
      <c r="A144" s="33"/>
      <c r="B144" s="33"/>
      <c r="C144" s="33" t="s">
        <v>56</v>
      </c>
      <c r="D144" s="33"/>
      <c r="E144" s="33"/>
      <c r="F144" s="33"/>
      <c r="G144" s="33"/>
      <c r="H144" s="33"/>
      <c r="I144" s="33"/>
      <c r="J144" s="33"/>
      <c r="K144" s="33"/>
    </row>
    <row r="145" spans="1:102" x14ac:dyDescent="0.25">
      <c r="A145" s="8"/>
      <c r="B145" s="8"/>
      <c r="C145" s="25"/>
      <c r="D145" s="8"/>
      <c r="E145" s="25"/>
      <c r="F145" s="8"/>
      <c r="G145" s="25"/>
      <c r="H145" s="8"/>
      <c r="I145" s="25"/>
      <c r="J145" s="8"/>
      <c r="K145" s="25"/>
      <c r="L145" s="8"/>
      <c r="M145" s="25"/>
      <c r="N145" s="8"/>
      <c r="O145" s="25"/>
      <c r="P145" s="8"/>
      <c r="Q145" s="25"/>
      <c r="R145" s="8"/>
      <c r="S145" s="25"/>
      <c r="T145" s="8"/>
      <c r="U145" s="25"/>
      <c r="V145" s="8"/>
      <c r="W145" s="25"/>
      <c r="X145" s="8"/>
      <c r="Y145" s="25"/>
      <c r="Z145" s="8"/>
      <c r="AA145" s="25"/>
      <c r="AB145" s="8"/>
      <c r="AC145" s="25"/>
      <c r="AD145" s="8"/>
      <c r="AE145" s="25"/>
      <c r="AF145" s="8"/>
      <c r="AG145" s="25"/>
      <c r="AH145" s="8"/>
      <c r="AI145" s="25"/>
      <c r="AJ145" s="8"/>
      <c r="AK145" s="25"/>
      <c r="AL145" s="8"/>
      <c r="AM145" s="25"/>
      <c r="AN145" s="8"/>
      <c r="AO145" s="25"/>
      <c r="AP145" s="8"/>
      <c r="AQ145" s="25"/>
      <c r="AR145" s="8"/>
      <c r="AS145" s="25"/>
      <c r="AT145" s="8"/>
      <c r="AU145" s="25"/>
      <c r="AV145" s="8"/>
      <c r="AW145" s="25"/>
      <c r="AX145" s="8"/>
      <c r="AY145" s="25"/>
      <c r="AZ145" s="8"/>
      <c r="BA145" s="25"/>
      <c r="BB145" s="8"/>
      <c r="BC145" s="25"/>
      <c r="BD145" s="8"/>
      <c r="BE145" s="25"/>
      <c r="BF145" s="8"/>
      <c r="BG145" s="25"/>
      <c r="BH145" s="8"/>
      <c r="BI145" s="25"/>
      <c r="BJ145" s="8"/>
      <c r="BK145" s="25"/>
      <c r="BL145" s="8"/>
      <c r="BM145" s="25"/>
      <c r="BN145" s="8"/>
      <c r="BO145" s="25"/>
      <c r="BP145" s="8"/>
      <c r="BQ145" s="25"/>
      <c r="BR145" s="8"/>
      <c r="BS145" s="25"/>
      <c r="BT145" s="8"/>
      <c r="BU145" s="25"/>
      <c r="BV145" s="8"/>
      <c r="BW145" s="25"/>
      <c r="BX145" s="8"/>
      <c r="BY145" s="25"/>
      <c r="BZ145" s="8"/>
      <c r="CA145" s="25"/>
      <c r="CB145" s="8"/>
      <c r="CC145" s="25"/>
      <c r="CD145" s="8"/>
      <c r="CE145" s="25"/>
      <c r="CF145" s="8"/>
      <c r="CG145" s="25"/>
      <c r="CH145" s="8"/>
      <c r="CI145" s="25"/>
      <c r="CJ145" s="8"/>
      <c r="CK145" s="25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</row>
    <row r="146" spans="1:102" x14ac:dyDescent="0.25">
      <c r="A146" s="8"/>
      <c r="B146" s="8"/>
      <c r="C146" s="56">
        <v>44621</v>
      </c>
      <c r="D146" s="8"/>
      <c r="E146" s="26">
        <v>9539377.5</v>
      </c>
      <c r="F146" s="8"/>
      <c r="G146" s="56">
        <v>44593</v>
      </c>
      <c r="H146" s="8"/>
      <c r="I146" s="26">
        <v>7597616.1500000004</v>
      </c>
      <c r="J146" s="8"/>
      <c r="K146" s="56">
        <v>44562</v>
      </c>
      <c r="L146" s="8"/>
      <c r="M146" s="26">
        <v>9317209.7699999996</v>
      </c>
      <c r="N146" s="8"/>
      <c r="O146" s="56">
        <v>44531</v>
      </c>
      <c r="P146" s="8"/>
      <c r="Q146" s="26">
        <v>9584201.5</v>
      </c>
      <c r="R146" s="8"/>
      <c r="S146" s="56">
        <v>44501</v>
      </c>
      <c r="T146" s="8"/>
      <c r="U146" s="26">
        <v>9838788.5600000005</v>
      </c>
      <c r="V146" s="8"/>
      <c r="W146" s="56">
        <v>44470</v>
      </c>
      <c r="X146" s="8"/>
      <c r="Y146" s="26">
        <v>9368094.8499999996</v>
      </c>
      <c r="Z146" s="8"/>
      <c r="AA146" s="56">
        <v>44440</v>
      </c>
      <c r="AB146" s="8"/>
      <c r="AC146" s="26">
        <v>7901031.2699999996</v>
      </c>
      <c r="AD146" s="8"/>
      <c r="AE146" s="56">
        <v>44409</v>
      </c>
      <c r="AF146" s="8"/>
      <c r="AG146" s="26">
        <v>8641502.2300000004</v>
      </c>
      <c r="AH146" s="8"/>
      <c r="AI146" s="56">
        <v>44378</v>
      </c>
      <c r="AJ146" s="8"/>
      <c r="AK146" s="26">
        <v>8378719.6600000001</v>
      </c>
      <c r="AL146" s="8"/>
      <c r="AM146" s="56">
        <v>44348</v>
      </c>
      <c r="AN146" s="8"/>
      <c r="AO146" s="26">
        <v>8323259.5599999996</v>
      </c>
      <c r="AP146" s="8"/>
      <c r="AQ146" s="56">
        <v>44317</v>
      </c>
      <c r="AR146" s="8"/>
      <c r="AS146" s="26">
        <v>7020620.8300000001</v>
      </c>
      <c r="AT146" s="8"/>
      <c r="AU146" s="56">
        <v>44287</v>
      </c>
      <c r="AV146" s="8"/>
      <c r="AW146" s="26">
        <v>7610933.1900000004</v>
      </c>
      <c r="AX146" s="8"/>
      <c r="AY146" s="56">
        <v>44256</v>
      </c>
      <c r="AZ146" s="8"/>
      <c r="BA146" s="26">
        <v>8885353.3900000006</v>
      </c>
      <c r="BB146" s="8"/>
      <c r="BC146" s="56">
        <v>44228</v>
      </c>
      <c r="BD146" s="8"/>
      <c r="BE146" s="26">
        <v>8048274.9500000002</v>
      </c>
      <c r="BF146" s="8"/>
      <c r="BG146" s="56">
        <v>44197</v>
      </c>
      <c r="BH146" s="8"/>
      <c r="BI146" s="26">
        <v>8206672.0800000001</v>
      </c>
      <c r="BJ146" s="8"/>
      <c r="BK146" s="24" t="s">
        <v>59</v>
      </c>
      <c r="BL146" s="8"/>
      <c r="BM146" s="26">
        <v>8089074.2800000003</v>
      </c>
      <c r="BN146" s="8"/>
      <c r="BO146" s="24" t="s">
        <v>58</v>
      </c>
      <c r="BP146" s="8"/>
      <c r="BQ146" s="26">
        <v>8753925.9199999999</v>
      </c>
      <c r="BR146" s="8"/>
      <c r="BS146" s="24" t="s">
        <v>57</v>
      </c>
      <c r="BT146" s="8"/>
      <c r="BU146" s="26">
        <v>10479821.57</v>
      </c>
      <c r="BV146" s="8"/>
      <c r="BW146" s="24" t="s">
        <v>55</v>
      </c>
      <c r="BX146" s="8"/>
      <c r="BY146" s="26">
        <v>10735715.800000001</v>
      </c>
      <c r="BZ146" s="8"/>
      <c r="CA146" s="24" t="s">
        <v>13</v>
      </c>
      <c r="CB146" s="8"/>
      <c r="CC146" s="26">
        <v>8921047.4199999999</v>
      </c>
      <c r="CD146" s="8"/>
      <c r="CE146" s="24" t="s">
        <v>12</v>
      </c>
      <c r="CF146" s="8"/>
      <c r="CG146" s="26">
        <v>8013133.5</v>
      </c>
      <c r="CH146" s="8"/>
      <c r="CI146" s="24" t="s">
        <v>11</v>
      </c>
      <c r="CJ146" s="8"/>
      <c r="CK146" s="26">
        <v>8409779.5399999991</v>
      </c>
      <c r="CL146" s="8"/>
      <c r="CM146" s="24" t="s">
        <v>2</v>
      </c>
      <c r="CN146" s="25"/>
      <c r="CO146" s="26">
        <v>7357165.4800000004</v>
      </c>
      <c r="CP146" s="25"/>
      <c r="CQ146" s="24" t="s">
        <v>10</v>
      </c>
      <c r="CR146" s="25"/>
      <c r="CS146" s="26">
        <v>7242792.5999999996</v>
      </c>
      <c r="CT146" s="25"/>
      <c r="CU146" s="24" t="s">
        <v>9</v>
      </c>
      <c r="CV146" s="25"/>
      <c r="CW146" s="54">
        <v>8274238.25</v>
      </c>
      <c r="CX146" s="25"/>
    </row>
    <row r="147" spans="1:102" ht="45" x14ac:dyDescent="0.25">
      <c r="A147" s="8"/>
      <c r="B147" s="8"/>
      <c r="C147" s="25" t="s">
        <v>28</v>
      </c>
      <c r="D147" s="8"/>
      <c r="E147" s="27" t="s">
        <v>43</v>
      </c>
      <c r="F147" s="8"/>
      <c r="G147" s="25" t="s">
        <v>34</v>
      </c>
      <c r="H147" s="8"/>
      <c r="I147" s="27" t="s">
        <v>43</v>
      </c>
      <c r="J147" s="8"/>
      <c r="K147" s="25" t="s">
        <v>34</v>
      </c>
      <c r="L147" s="8"/>
      <c r="M147" s="27" t="s">
        <v>43</v>
      </c>
      <c r="N147" s="8"/>
      <c r="O147" s="25" t="s">
        <v>34</v>
      </c>
      <c r="P147" s="8"/>
      <c r="Q147" s="27" t="s">
        <v>43</v>
      </c>
      <c r="R147" s="8"/>
      <c r="S147" s="25" t="s">
        <v>34</v>
      </c>
      <c r="T147" s="8"/>
      <c r="U147" s="27" t="s">
        <v>43</v>
      </c>
      <c r="V147" s="8"/>
      <c r="W147" s="25" t="s">
        <v>34</v>
      </c>
      <c r="X147" s="8"/>
      <c r="Y147" s="27" t="s">
        <v>43</v>
      </c>
      <c r="Z147" s="8"/>
      <c r="AA147" s="25" t="s">
        <v>34</v>
      </c>
      <c r="AB147" s="8"/>
      <c r="AC147" s="27" t="s">
        <v>43</v>
      </c>
      <c r="AD147" s="8"/>
      <c r="AE147" s="25" t="s">
        <v>34</v>
      </c>
      <c r="AF147" s="8"/>
      <c r="AG147" s="27" t="s">
        <v>43</v>
      </c>
      <c r="AH147" s="8"/>
      <c r="AI147" s="25" t="s">
        <v>34</v>
      </c>
      <c r="AJ147" s="8"/>
      <c r="AK147" s="27" t="s">
        <v>43</v>
      </c>
      <c r="AL147" s="8"/>
      <c r="AM147" s="25" t="s">
        <v>34</v>
      </c>
      <c r="AN147" s="8"/>
      <c r="AO147" s="27" t="s">
        <v>43</v>
      </c>
      <c r="AP147" s="8"/>
      <c r="AQ147" s="25" t="s">
        <v>34</v>
      </c>
      <c r="AR147" s="8"/>
      <c r="AS147" s="27" t="s">
        <v>43</v>
      </c>
      <c r="AT147" s="8"/>
      <c r="AU147" s="25" t="s">
        <v>34</v>
      </c>
      <c r="AV147" s="8"/>
      <c r="AW147" s="27" t="s">
        <v>43</v>
      </c>
      <c r="AX147" s="8"/>
      <c r="AY147" s="25" t="s">
        <v>34</v>
      </c>
      <c r="AZ147" s="8"/>
      <c r="BA147" s="27" t="s">
        <v>43</v>
      </c>
      <c r="BB147" s="8"/>
      <c r="BC147" s="25" t="s">
        <v>34</v>
      </c>
      <c r="BD147" s="8"/>
      <c r="BE147" s="27" t="s">
        <v>43</v>
      </c>
      <c r="BF147" s="8"/>
      <c r="BG147" s="25" t="s">
        <v>34</v>
      </c>
      <c r="BH147" s="8"/>
      <c r="BI147" s="27" t="s">
        <v>43</v>
      </c>
      <c r="BJ147" s="8"/>
      <c r="BK147" s="25" t="s">
        <v>34</v>
      </c>
      <c r="BL147" s="8"/>
      <c r="BM147" s="27" t="s">
        <v>43</v>
      </c>
      <c r="BN147" s="8"/>
      <c r="BO147" s="25" t="s">
        <v>34</v>
      </c>
      <c r="BP147" s="8"/>
      <c r="BQ147" s="27" t="s">
        <v>43</v>
      </c>
      <c r="BR147" s="8"/>
      <c r="BS147" s="25" t="s">
        <v>34</v>
      </c>
      <c r="BT147" s="8"/>
      <c r="BU147" s="27" t="s">
        <v>43</v>
      </c>
      <c r="BV147" s="8"/>
      <c r="BW147" s="25" t="s">
        <v>34</v>
      </c>
      <c r="BX147" s="8"/>
      <c r="BY147" s="27" t="s">
        <v>43</v>
      </c>
      <c r="BZ147" s="8"/>
      <c r="CA147" s="25" t="s">
        <v>34</v>
      </c>
      <c r="CB147" s="8"/>
      <c r="CC147" s="27" t="s">
        <v>43</v>
      </c>
      <c r="CD147" s="8"/>
      <c r="CE147" s="25" t="s">
        <v>34</v>
      </c>
      <c r="CF147" s="8"/>
      <c r="CG147" s="27" t="s">
        <v>43</v>
      </c>
      <c r="CH147" s="8"/>
      <c r="CI147" s="25" t="s">
        <v>34</v>
      </c>
      <c r="CJ147" s="8"/>
      <c r="CK147" s="27" t="s">
        <v>43</v>
      </c>
      <c r="CL147" s="8"/>
      <c r="CM147" s="25" t="s">
        <v>34</v>
      </c>
      <c r="CN147" s="25"/>
      <c r="CO147" s="27" t="s">
        <v>43</v>
      </c>
      <c r="CP147" s="25"/>
      <c r="CQ147" s="25" t="s">
        <v>34</v>
      </c>
      <c r="CR147" s="25"/>
      <c r="CS147" s="27" t="s">
        <v>43</v>
      </c>
      <c r="CT147" s="25"/>
      <c r="CU147" s="25" t="s">
        <v>34</v>
      </c>
      <c r="CV147" s="25"/>
      <c r="CW147" s="25" t="s">
        <v>43</v>
      </c>
      <c r="CX147" s="25"/>
    </row>
    <row r="148" spans="1:102" x14ac:dyDescent="0.25">
      <c r="A148" s="8"/>
      <c r="B148" s="8"/>
      <c r="C148" s="25"/>
      <c r="D148" s="8"/>
      <c r="E148" s="25"/>
      <c r="F148" s="8"/>
      <c r="G148" s="25"/>
      <c r="H148" s="8"/>
      <c r="I148" s="25"/>
      <c r="J148" s="8"/>
      <c r="K148" s="25"/>
      <c r="L148" s="8"/>
      <c r="M148" s="25"/>
      <c r="N148" s="8"/>
      <c r="O148" s="25"/>
      <c r="P148" s="8"/>
      <c r="Q148" s="25"/>
      <c r="R148" s="8"/>
      <c r="S148" s="25"/>
      <c r="T148" s="8"/>
      <c r="U148" s="25"/>
      <c r="V148" s="8"/>
      <c r="W148" s="25"/>
      <c r="X148" s="8"/>
      <c r="Y148" s="25"/>
      <c r="Z148" s="8"/>
      <c r="AA148" s="25"/>
      <c r="AB148" s="8"/>
      <c r="AC148" s="25"/>
      <c r="AD148" s="8"/>
      <c r="AE148" s="25"/>
      <c r="AF148" s="8"/>
      <c r="AG148" s="25"/>
      <c r="AH148" s="8"/>
      <c r="AI148" s="25"/>
      <c r="AJ148" s="8"/>
      <c r="AK148" s="25"/>
      <c r="AL148" s="8"/>
      <c r="AM148" s="25"/>
      <c r="AN148" s="8"/>
      <c r="AO148" s="25"/>
      <c r="AP148" s="8"/>
      <c r="AQ148" s="25"/>
      <c r="AR148" s="8"/>
      <c r="AS148" s="25"/>
      <c r="AT148" s="8"/>
      <c r="AU148" s="25"/>
      <c r="AV148" s="8"/>
      <c r="AW148" s="25"/>
      <c r="AX148" s="8"/>
      <c r="AY148" s="25"/>
      <c r="AZ148" s="8"/>
      <c r="BA148" s="25"/>
      <c r="BB148" s="8"/>
      <c r="BC148" s="25"/>
      <c r="BD148" s="8"/>
      <c r="BE148" s="25"/>
      <c r="BF148" s="8"/>
      <c r="BG148" s="25"/>
      <c r="BH148" s="8"/>
      <c r="BI148" s="25"/>
      <c r="BJ148" s="8"/>
      <c r="BK148" s="25"/>
      <c r="BL148" s="8"/>
      <c r="BM148" s="25"/>
      <c r="BN148" s="8"/>
      <c r="BO148" s="25"/>
      <c r="BP148" s="8"/>
      <c r="BQ148" s="25"/>
      <c r="BR148" s="8"/>
      <c r="BS148" s="25"/>
      <c r="BT148" s="8"/>
      <c r="BU148" s="25"/>
      <c r="BV148" s="8"/>
      <c r="BW148" s="25"/>
      <c r="BX148" s="8"/>
      <c r="BY148" s="25"/>
      <c r="BZ148" s="8"/>
      <c r="CA148" s="25"/>
      <c r="CB148" s="8"/>
      <c r="CC148" s="25"/>
      <c r="CD148" s="8"/>
      <c r="CE148" s="25"/>
      <c r="CF148" s="8"/>
      <c r="CG148" s="25"/>
      <c r="CH148" s="8"/>
      <c r="CI148" s="25"/>
      <c r="CJ148" s="8"/>
      <c r="CK148" s="25"/>
      <c r="CL148" s="8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</row>
    <row r="149" spans="1:102" x14ac:dyDescent="0.25">
      <c r="A149" s="8"/>
      <c r="B149" s="8"/>
      <c r="C149" s="25"/>
      <c r="D149" s="8"/>
      <c r="E149" s="25"/>
      <c r="F149" s="8"/>
      <c r="G149" s="25"/>
      <c r="H149" s="8"/>
      <c r="I149" s="25"/>
      <c r="J149" s="8"/>
      <c r="K149" s="25"/>
      <c r="L149" s="8"/>
      <c r="M149" s="25"/>
      <c r="N149" s="8"/>
      <c r="O149" s="25"/>
      <c r="P149" s="8"/>
      <c r="Q149" s="25"/>
      <c r="R149" s="8"/>
      <c r="S149" s="25"/>
      <c r="T149" s="8"/>
      <c r="U149" s="25"/>
      <c r="V149" s="8"/>
      <c r="W149" s="25"/>
      <c r="X149" s="8"/>
      <c r="Y149" s="25"/>
      <c r="Z149" s="8"/>
      <c r="AA149" s="25"/>
      <c r="AB149" s="8"/>
      <c r="AC149" s="25"/>
      <c r="AD149" s="8"/>
      <c r="AE149" s="25"/>
      <c r="AF149" s="8"/>
      <c r="AG149" s="25"/>
      <c r="AH149" s="8"/>
      <c r="AI149" s="25"/>
      <c r="AJ149" s="8"/>
      <c r="AK149" s="25"/>
      <c r="AL149" s="8"/>
      <c r="AM149" s="25"/>
      <c r="AN149" s="8"/>
      <c r="AO149" s="25"/>
      <c r="AP149" s="8"/>
      <c r="AQ149" s="25"/>
      <c r="AR149" s="8"/>
      <c r="AS149" s="25"/>
      <c r="AT149" s="8"/>
      <c r="AU149" s="25"/>
      <c r="AV149" s="8"/>
      <c r="AW149" s="25"/>
      <c r="AX149" s="8"/>
      <c r="AY149" s="25"/>
      <c r="AZ149" s="8"/>
      <c r="BA149" s="25"/>
      <c r="BB149" s="8"/>
      <c r="BC149" s="25"/>
      <c r="BD149" s="8"/>
      <c r="BE149" s="25"/>
      <c r="BF149" s="8"/>
      <c r="BG149" s="25"/>
      <c r="BH149" s="8"/>
      <c r="BI149" s="25"/>
      <c r="BJ149" s="8"/>
      <c r="BK149" s="25"/>
      <c r="BL149" s="8"/>
      <c r="BM149" s="25"/>
      <c r="BN149" s="8"/>
      <c r="BO149" s="25"/>
      <c r="BP149" s="8"/>
      <c r="BQ149" s="25"/>
      <c r="BR149" s="8"/>
      <c r="BS149" s="25"/>
      <c r="BT149" s="8"/>
      <c r="BU149" s="25"/>
      <c r="BV149" s="8"/>
      <c r="BW149" s="25"/>
      <c r="BX149" s="8"/>
      <c r="BY149" s="25"/>
      <c r="BZ149" s="8"/>
      <c r="CA149" s="25"/>
      <c r="CB149" s="8"/>
      <c r="CC149" s="25"/>
      <c r="CD149" s="8"/>
      <c r="CE149" s="25"/>
      <c r="CF149" s="8"/>
      <c r="CG149" s="25"/>
      <c r="CH149" s="8"/>
      <c r="CI149" s="25"/>
      <c r="CJ149" s="8"/>
      <c r="CK149" s="25"/>
      <c r="CL149" s="8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</row>
    <row r="150" spans="1:102" x14ac:dyDescent="0.25">
      <c r="A150" s="8"/>
      <c r="B150" s="8"/>
      <c r="C150" s="25"/>
      <c r="D150" s="8"/>
      <c r="E150" s="25"/>
      <c r="F150" s="8"/>
      <c r="G150" s="25"/>
      <c r="H150" s="8"/>
      <c r="I150" s="25"/>
      <c r="J150" s="8"/>
      <c r="K150" s="25"/>
      <c r="L150" s="8"/>
      <c r="M150" s="25"/>
      <c r="N150" s="8"/>
      <c r="O150" s="25"/>
      <c r="P150" s="8"/>
      <c r="Q150" s="25"/>
      <c r="R150" s="8"/>
      <c r="S150" s="25"/>
      <c r="T150" s="8"/>
      <c r="U150" s="25"/>
      <c r="V150" s="8"/>
      <c r="W150" s="25"/>
      <c r="X150" s="8"/>
      <c r="Y150" s="25"/>
      <c r="Z150" s="8"/>
      <c r="AA150" s="25"/>
      <c r="AB150" s="8"/>
      <c r="AC150" s="25"/>
      <c r="AD150" s="8"/>
      <c r="AE150" s="25"/>
      <c r="AF150" s="8"/>
      <c r="AG150" s="25"/>
      <c r="AH150" s="8"/>
      <c r="AI150" s="25"/>
      <c r="AJ150" s="8"/>
      <c r="AK150" s="25"/>
      <c r="AL150" s="8"/>
      <c r="AM150" s="25"/>
      <c r="AN150" s="8"/>
      <c r="AO150" s="25"/>
      <c r="AP150" s="8"/>
      <c r="AQ150" s="25"/>
      <c r="AR150" s="8"/>
      <c r="AS150" s="25"/>
      <c r="AT150" s="8"/>
      <c r="AU150" s="25"/>
      <c r="AV150" s="8"/>
      <c r="AW150" s="25"/>
      <c r="AX150" s="8"/>
      <c r="AY150" s="25"/>
      <c r="AZ150" s="8"/>
      <c r="BA150" s="25"/>
      <c r="BB150" s="8"/>
      <c r="BC150" s="25"/>
      <c r="BD150" s="8"/>
      <c r="BE150" s="25"/>
      <c r="BF150" s="8"/>
      <c r="BG150" s="25"/>
      <c r="BH150" s="8"/>
      <c r="BI150" s="25"/>
      <c r="BJ150" s="8"/>
      <c r="BK150" s="25"/>
      <c r="BL150" s="8"/>
      <c r="BM150" s="25"/>
      <c r="BN150" s="8"/>
      <c r="BO150" s="25"/>
      <c r="BP150" s="8"/>
      <c r="BQ150" s="25"/>
      <c r="BR150" s="8"/>
      <c r="BS150" s="25"/>
      <c r="BT150" s="8"/>
      <c r="BU150" s="25"/>
      <c r="BV150" s="8"/>
      <c r="BW150" s="25"/>
      <c r="BX150" s="8"/>
      <c r="BY150" s="25"/>
      <c r="BZ150" s="8"/>
      <c r="CA150" s="25"/>
      <c r="CB150" s="8"/>
      <c r="CC150" s="25"/>
      <c r="CD150" s="8"/>
      <c r="CE150" s="25"/>
      <c r="CF150" s="8"/>
      <c r="CG150" s="25"/>
      <c r="CH150" s="8"/>
      <c r="CI150" s="25"/>
      <c r="CJ150" s="8"/>
      <c r="CK150" s="25"/>
      <c r="CL150" s="8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</row>
    <row r="151" spans="1:102" x14ac:dyDescent="0.25">
      <c r="A151" s="8"/>
      <c r="B151" s="8"/>
      <c r="C151" s="56">
        <v>44256</v>
      </c>
      <c r="D151" s="25"/>
      <c r="E151" s="26">
        <f>BA146</f>
        <v>8885353.3900000006</v>
      </c>
      <c r="F151" s="8"/>
      <c r="G151" s="56">
        <v>44228</v>
      </c>
      <c r="H151" s="25"/>
      <c r="I151" s="26">
        <f>BE146</f>
        <v>8048274.9500000002</v>
      </c>
      <c r="J151" s="8"/>
      <c r="K151" s="56">
        <v>44197</v>
      </c>
      <c r="L151" s="25"/>
      <c r="M151" s="26">
        <f>BI146</f>
        <v>8206672.0800000001</v>
      </c>
      <c r="N151" s="8"/>
      <c r="O151" s="56">
        <v>44166</v>
      </c>
      <c r="P151" s="25"/>
      <c r="Q151" s="26">
        <f>BM146</f>
        <v>8089074.2800000003</v>
      </c>
      <c r="R151" s="8"/>
      <c r="S151" s="56">
        <v>44136</v>
      </c>
      <c r="T151" s="25"/>
      <c r="U151" s="26">
        <f>BQ146</f>
        <v>8753925.9199999999</v>
      </c>
      <c r="V151" s="8"/>
      <c r="W151" s="56">
        <v>44105</v>
      </c>
      <c r="X151" s="25"/>
      <c r="Y151" s="26">
        <f>BU146</f>
        <v>10479821.57</v>
      </c>
      <c r="Z151" s="8"/>
      <c r="AA151" s="56">
        <v>44075</v>
      </c>
      <c r="AB151" s="25"/>
      <c r="AC151" s="26">
        <f>BY146</f>
        <v>10735715.800000001</v>
      </c>
      <c r="AD151" s="8"/>
      <c r="AE151" s="56">
        <v>44044</v>
      </c>
      <c r="AF151" s="25"/>
      <c r="AG151" s="26">
        <v>8921047.4199999999</v>
      </c>
      <c r="AH151" s="8"/>
      <c r="AI151" s="56">
        <v>44013</v>
      </c>
      <c r="AJ151" s="25"/>
      <c r="AK151" s="26">
        <v>8013133.5</v>
      </c>
      <c r="AL151" s="8"/>
      <c r="AM151" s="56">
        <v>43983</v>
      </c>
      <c r="AN151" s="25"/>
      <c r="AO151" s="26">
        <v>8410092.0999999996</v>
      </c>
      <c r="AP151" s="8"/>
      <c r="AQ151" s="56">
        <v>43952</v>
      </c>
      <c r="AR151" s="25"/>
      <c r="AS151" s="26">
        <v>7357409.46</v>
      </c>
      <c r="AT151" s="8"/>
      <c r="AU151" s="56">
        <v>43922</v>
      </c>
      <c r="AV151" s="8"/>
      <c r="AW151" s="26">
        <v>7242792.5999999996</v>
      </c>
      <c r="AX151" s="8"/>
      <c r="AY151" s="56">
        <v>43891</v>
      </c>
      <c r="AZ151" s="8"/>
      <c r="BA151" s="26">
        <v>8274238.25</v>
      </c>
      <c r="BB151" s="8"/>
      <c r="BC151" s="56">
        <v>43862</v>
      </c>
      <c r="BD151" s="8"/>
      <c r="BE151" s="26">
        <v>7816491.7800000003</v>
      </c>
      <c r="BF151" s="8"/>
      <c r="BG151" s="56">
        <v>43831</v>
      </c>
      <c r="BH151" s="8"/>
      <c r="BI151" s="26">
        <v>9549176.5</v>
      </c>
      <c r="BJ151" s="8"/>
      <c r="BK151" s="24" t="s">
        <v>59</v>
      </c>
      <c r="BL151" s="8"/>
      <c r="BM151" s="26">
        <v>7917986.4299999997</v>
      </c>
      <c r="BN151" s="8"/>
      <c r="BO151" s="24" t="s">
        <v>58</v>
      </c>
      <c r="BP151" s="8"/>
      <c r="BQ151" s="26">
        <v>9234830.9700000007</v>
      </c>
      <c r="BR151" s="8"/>
      <c r="BS151" s="24" t="s">
        <v>57</v>
      </c>
      <c r="BT151" s="8"/>
      <c r="BU151" s="26">
        <v>10771315</v>
      </c>
      <c r="BV151" s="8"/>
      <c r="BW151" s="24" t="s">
        <v>55</v>
      </c>
      <c r="BX151" s="8"/>
      <c r="BY151" s="26">
        <v>9385087.1600000001</v>
      </c>
      <c r="BZ151" s="8"/>
      <c r="CA151" s="24" t="s">
        <v>13</v>
      </c>
      <c r="CB151" s="8"/>
      <c r="CC151" s="26">
        <v>8921047.4199999999</v>
      </c>
      <c r="CD151" s="8"/>
      <c r="CE151" s="24" t="s">
        <v>12</v>
      </c>
      <c r="CF151" s="8"/>
      <c r="CG151" s="26">
        <v>9207181.8000000007</v>
      </c>
      <c r="CH151" s="8"/>
      <c r="CI151" s="24" t="s">
        <v>11</v>
      </c>
      <c r="CJ151" s="8"/>
      <c r="CK151" s="26">
        <v>8410092.0999999996</v>
      </c>
      <c r="CL151" s="8"/>
      <c r="CM151" s="24" t="s">
        <v>2</v>
      </c>
      <c r="CN151" s="25"/>
      <c r="CO151" s="26">
        <v>7357409.46</v>
      </c>
      <c r="CP151" s="25"/>
      <c r="CQ151" s="24" t="s">
        <v>10</v>
      </c>
      <c r="CR151" s="25"/>
      <c r="CS151" s="26">
        <v>8511247.5600000005</v>
      </c>
      <c r="CT151" s="25"/>
      <c r="CU151" s="24" t="s">
        <v>9</v>
      </c>
      <c r="CV151" s="25"/>
      <c r="CW151" s="54">
        <v>7383250.1900000004</v>
      </c>
      <c r="CX151" s="25"/>
    </row>
    <row r="152" spans="1:102" ht="60" x14ac:dyDescent="0.25">
      <c r="A152" s="8"/>
      <c r="B152" s="8"/>
      <c r="C152" s="27" t="s">
        <v>44</v>
      </c>
      <c r="D152" s="8"/>
      <c r="E152" s="27" t="s">
        <v>43</v>
      </c>
      <c r="F152" s="8"/>
      <c r="G152" s="27" t="s">
        <v>45</v>
      </c>
      <c r="H152" s="8"/>
      <c r="I152" s="27" t="s">
        <v>43</v>
      </c>
      <c r="J152" s="8"/>
      <c r="K152" s="27" t="s">
        <v>45</v>
      </c>
      <c r="L152" s="8"/>
      <c r="M152" s="27" t="s">
        <v>43</v>
      </c>
      <c r="N152" s="8"/>
      <c r="O152" s="27" t="s">
        <v>45</v>
      </c>
      <c r="P152" s="8"/>
      <c r="Q152" s="27" t="s">
        <v>43</v>
      </c>
      <c r="R152" s="8"/>
      <c r="S152" s="27" t="s">
        <v>45</v>
      </c>
      <c r="T152" s="8"/>
      <c r="U152" s="27" t="s">
        <v>43</v>
      </c>
      <c r="V152" s="8"/>
      <c r="W152" s="27" t="s">
        <v>45</v>
      </c>
      <c r="X152" s="8"/>
      <c r="Y152" s="27" t="s">
        <v>43</v>
      </c>
      <c r="Z152" s="8"/>
      <c r="AA152" s="27" t="s">
        <v>45</v>
      </c>
      <c r="AB152" s="8"/>
      <c r="AC152" s="27" t="s">
        <v>43</v>
      </c>
      <c r="AD152" s="8"/>
      <c r="AE152" s="27" t="s">
        <v>45</v>
      </c>
      <c r="AF152" s="8"/>
      <c r="AG152" s="27" t="s">
        <v>43</v>
      </c>
      <c r="AH152" s="8"/>
      <c r="AI152" s="27" t="s">
        <v>45</v>
      </c>
      <c r="AJ152" s="8"/>
      <c r="AK152" s="27" t="s">
        <v>43</v>
      </c>
      <c r="AL152" s="8"/>
      <c r="AM152" s="27" t="s">
        <v>45</v>
      </c>
      <c r="AN152" s="8"/>
      <c r="AO152" s="27" t="s">
        <v>43</v>
      </c>
      <c r="AP152" s="8"/>
      <c r="AQ152" s="27" t="s">
        <v>45</v>
      </c>
      <c r="AR152" s="8"/>
      <c r="AS152" s="27" t="s">
        <v>43</v>
      </c>
      <c r="AT152" s="8"/>
      <c r="AU152" s="27" t="s">
        <v>45</v>
      </c>
      <c r="AV152" s="8"/>
      <c r="AW152" s="27" t="s">
        <v>43</v>
      </c>
      <c r="AX152" s="8"/>
      <c r="AY152" s="27" t="s">
        <v>45</v>
      </c>
      <c r="AZ152" s="8"/>
      <c r="BA152" s="27" t="s">
        <v>43</v>
      </c>
      <c r="BB152" s="8"/>
      <c r="BC152" s="27" t="s">
        <v>45</v>
      </c>
      <c r="BD152" s="8"/>
      <c r="BE152" s="27" t="s">
        <v>43</v>
      </c>
      <c r="BF152" s="8"/>
      <c r="BG152" s="27" t="s">
        <v>45</v>
      </c>
      <c r="BH152" s="8"/>
      <c r="BI152" s="27" t="s">
        <v>43</v>
      </c>
      <c r="BJ152" s="8"/>
      <c r="BK152" s="27" t="s">
        <v>45</v>
      </c>
      <c r="BL152" s="8"/>
      <c r="BM152" s="27" t="s">
        <v>43</v>
      </c>
      <c r="BN152" s="8"/>
      <c r="BO152" s="27" t="s">
        <v>45</v>
      </c>
      <c r="BP152" s="8"/>
      <c r="BQ152" s="27" t="s">
        <v>43</v>
      </c>
      <c r="BR152" s="8"/>
      <c r="BS152" s="27" t="s">
        <v>45</v>
      </c>
      <c r="BT152" s="8"/>
      <c r="BU152" s="27" t="s">
        <v>43</v>
      </c>
      <c r="BV152" s="8"/>
      <c r="BW152" s="27" t="s">
        <v>45</v>
      </c>
      <c r="BX152" s="8"/>
      <c r="BY152" s="27" t="s">
        <v>43</v>
      </c>
      <c r="BZ152" s="8"/>
      <c r="CA152" s="27" t="s">
        <v>45</v>
      </c>
      <c r="CB152" s="8"/>
      <c r="CC152" s="27" t="s">
        <v>43</v>
      </c>
      <c r="CD152" s="8"/>
      <c r="CE152" s="27" t="s">
        <v>45</v>
      </c>
      <c r="CF152" s="8"/>
      <c r="CG152" s="27" t="s">
        <v>43</v>
      </c>
      <c r="CH152" s="8"/>
      <c r="CI152" s="27" t="s">
        <v>45</v>
      </c>
      <c r="CJ152" s="8"/>
      <c r="CK152" s="27" t="s">
        <v>43</v>
      </c>
      <c r="CL152" s="8"/>
      <c r="CM152" s="27" t="s">
        <v>45</v>
      </c>
      <c r="CN152" s="25"/>
      <c r="CO152" s="27" t="s">
        <v>43</v>
      </c>
      <c r="CP152" s="25"/>
      <c r="CQ152" s="27" t="s">
        <v>45</v>
      </c>
      <c r="CR152" s="25"/>
      <c r="CS152" s="27" t="s">
        <v>43</v>
      </c>
      <c r="CT152" s="25"/>
      <c r="CU152" s="27" t="s">
        <v>45</v>
      </c>
      <c r="CV152" s="25"/>
      <c r="CW152" s="27" t="s">
        <v>43</v>
      </c>
      <c r="CX152" s="25"/>
    </row>
    <row r="153" spans="1:102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25"/>
      <c r="CF153" s="8"/>
      <c r="CG153" s="25"/>
      <c r="CH153" s="8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</row>
    <row r="154" spans="1:102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</sheetData>
  <pageMargins left="0.7" right="0.7" top="0.64" bottom="0.64" header="0.3" footer="0.3"/>
  <pageSetup scale="67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QXAXS7VD5RUN-1176138465-61303</_dlc_DocId>
    <_dlc_DocIdUrl xmlns="1fb3335c-30d7-4bba-904e-f5536abc823a">
      <Url>http://intranet/s/finance/_layouts/15/DocIdRedir.aspx?ID=QXAXS7VD5RUN-1176138465-61303</Url>
      <Description>QXAXS7VD5RUN-1176138465-61303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498F9-0BF8-40BA-A2B0-597FB2C476C5}">
  <ds:schemaRefs>
    <ds:schemaRef ds:uri="http://www.w3.org/XML/1998/namespace"/>
    <ds:schemaRef ds:uri="http://schemas.microsoft.com/office/2006/documentManagement/types"/>
    <ds:schemaRef ds:uri="1fb3335c-30d7-4bba-904e-f5536abc823a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8609ce63-d02d-43da-b3f8-4545fdb1b45a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2022-04-06T11:59:18Z</cp:lastPrinted>
  <dcterms:created xsi:type="dcterms:W3CDTF">2020-04-08T14:34:01Z</dcterms:created>
  <dcterms:modified xsi:type="dcterms:W3CDTF">2022-04-08T11:26:08Z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6a89541d-9260-4bda-bca7-8d50c9496a4a</vt:lpwstr>
  </property>
  <property fmtid="{D5CDD505-2E9C-101B-9397-08002B2CF9AE}" pid="4" name="SS Version">
    <vt:lpwstr>21.4</vt:lpwstr>
  </property>
</Properties>
</file>