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13" i="5"/>
  <c r="G23" i="3"/>
  <c r="C23" i="3"/>
  <c r="G22" i="3" l="1"/>
  <c r="C22" i="3"/>
  <c r="G21" i="3"/>
  <c r="G20" i="3"/>
  <c r="C20" i="3"/>
  <c r="G19" i="3"/>
  <c r="C19" i="3"/>
  <c r="G18" i="3"/>
  <c r="C18" i="3"/>
  <c r="G17" i="3"/>
  <c r="F17" i="3"/>
  <c r="C17" i="3"/>
  <c r="M17" i="5" l="1"/>
  <c r="M9" i="5"/>
  <c r="B43" i="4" l="1"/>
  <c r="C43" i="4"/>
  <c r="B44" i="4"/>
  <c r="C44" i="4"/>
  <c r="B45" i="4"/>
  <c r="C45" i="4"/>
  <c r="B46" i="4"/>
  <c r="C46" i="4"/>
  <c r="B47" i="4"/>
  <c r="C47" i="4"/>
  <c r="B48" i="4"/>
  <c r="C48" i="4"/>
  <c r="D43" i="4" l="1"/>
  <c r="D44" i="4"/>
  <c r="D45" i="4"/>
  <c r="D48" i="4"/>
  <c r="D47" i="4"/>
  <c r="D46" i="4"/>
  <c r="B49" i="4" l="1"/>
  <c r="C49" i="4" l="1"/>
  <c r="B54" i="4"/>
  <c r="C54" i="4"/>
  <c r="B55" i="4"/>
  <c r="C55" i="4"/>
  <c r="B56" i="4"/>
  <c r="C56" i="4"/>
  <c r="B57" i="4"/>
  <c r="C57" i="4"/>
  <c r="B58" i="4"/>
  <c r="C58" i="4"/>
  <c r="B59" i="4"/>
  <c r="C59" i="4"/>
  <c r="D56" i="4" l="1"/>
  <c r="D59" i="4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<sst xmlns="http://schemas.openxmlformats.org/spreadsheetml/2006/main" count="100" uniqueCount="46">
  <si>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</si>
  <si>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</si>
  <si>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</si>
  <si>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</si>
  <si>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</si>
  <si>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</si>
  <si>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</si>
  <si>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</si>
  <si>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</si>
  <si>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</si>
  <si>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</si>
  <si>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</si>
  <si>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</si>
  <si>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</si>
  <si>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</si>
  <si>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</si>
  <si>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</si>
  <si>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</si>
  <si>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</si>
  <si>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</si>
  <si>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</si>
  <si>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</si>
  <si>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</si>
  <si>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</si>
  <si>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</si>
  <si>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</si>
  <si>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</si>
  <si>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</si>
  <si>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</si>
  <si>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</si>
  <si>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</si>
  <si>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</si>
  <si>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</si>
  <si>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</si>
  <si>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</si>
  <si>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>***</t>
  </si>
  <si>
    <t>Current Year (2021/2022)</t>
  </si>
  <si>
    <t>Prior Year (2020/2021)</t>
  </si>
  <si>
    <t>April</t>
  </si>
  <si>
    <t>May</t>
  </si>
  <si>
    <t>June</t>
  </si>
  <si>
    <t>July</t>
  </si>
  <si>
    <t>August</t>
  </si>
  <si>
    <t>Aug</t>
  </si>
  <si>
    <t>Sept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</si>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</sst>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2517652</c:v>
                </c:pt>
                <c:pt idx="1">
                  <c:v>2348338</c:v>
                </c:pt>
                <c:pt idx="2">
                  <c:v>2806791</c:v>
                </c:pt>
                <c:pt idx="3">
                  <c:v>3385366</c:v>
                </c:pt>
                <c:pt idx="4">
                  <c:v>3470448</c:v>
                </c:pt>
                <c:pt idx="5">
                  <c:v>3631455</c:v>
                </c:pt>
                <c:pt idx="6">
                  <c:v>2538922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2493703</c:v>
                </c:pt>
                <c:pt idx="1">
                  <c:v>2261286</c:v>
                </c:pt>
                <c:pt idx="2">
                  <c:v>2677737</c:v>
                </c:pt>
                <c:pt idx="3">
                  <c:v>3081914</c:v>
                </c:pt>
                <c:pt idx="4">
                  <c:v>4380548</c:v>
                </c:pt>
                <c:pt idx="5">
                  <c:v>3458199</c:v>
                </c:pt>
                <c:pt idx="6">
                  <c:v>2411671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1684677</c:v>
                </c:pt>
                <c:pt idx="1">
                  <c:v>1417925</c:v>
                </c:pt>
                <c:pt idx="2">
                  <c:v>1304116</c:v>
                </c:pt>
                <c:pt idx="3">
                  <c:v>1664865</c:v>
                </c:pt>
                <c:pt idx="4">
                  <c:v>1582276</c:v>
                </c:pt>
                <c:pt idx="5">
                  <c:v>1633351</c:v>
                </c:pt>
                <c:pt idx="6">
                  <c:v>1665276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1750598</c:v>
                </c:pt>
                <c:pt idx="1">
                  <c:v>1421957</c:v>
                </c:pt>
                <c:pt idx="2">
                  <c:v>1447306</c:v>
                </c:pt>
                <c:pt idx="3">
                  <c:v>1572197</c:v>
                </c:pt>
                <c:pt idx="4">
                  <c:v>1631031</c:v>
                </c:pt>
                <c:pt idx="5">
                  <c:v>1930305</c:v>
                </c:pt>
                <c:pt idx="6">
                  <c:v>1589224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198967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B2" sqref="B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1.140625" style="9" bestFit="1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0" t="s">
        <v>38</v>
      </c>
      <c r="E4" s="50"/>
      <c r="F4" s="49"/>
      <c r="G4" s="50" t="s">
        <v>39</v>
      </c>
      <c r="H4" s="50"/>
      <c r="I4" s="49"/>
      <c r="J4" s="50" t="s">
        <v>40</v>
      </c>
      <c r="K4" s="50"/>
      <c r="L4" s="49"/>
      <c r="M4" s="50" t="s">
        <v>41</v>
      </c>
      <c r="N4" s="50"/>
      <c r="O4" s="49"/>
      <c r="P4" s="50" t="s">
        <v>43</v>
      </c>
      <c r="Q4" s="50"/>
      <c r="R4" s="49"/>
      <c r="S4" s="53" t="s">
        <v>44</v>
      </c>
      <c r="T4" s="53"/>
      <c r="U4" s="16"/>
      <c r="V4" s="53" t="s">
        <v>45</v>
      </c>
      <c r="W4" s="53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2517652</v>
      </c>
      <c r="E5" s="14">
        <f>B43</f>
        <v>2493703</v>
      </c>
      <c r="G5" s="15">
        <f>C44</f>
        <v>2348338</v>
      </c>
      <c r="H5" s="14">
        <f>B44</f>
        <v>2261286</v>
      </c>
      <c r="J5" s="15">
        <f>C45</f>
        <v>2806791</v>
      </c>
      <c r="K5" s="14">
        <f>B45</f>
        <v>2677737</v>
      </c>
      <c r="M5" s="15">
        <f>C46</f>
        <v>3385366</v>
      </c>
      <c r="N5" s="14">
        <f>B46</f>
        <v>3081914</v>
      </c>
      <c r="P5" s="15">
        <f>C47</f>
        <v>3470448</v>
      </c>
      <c r="Q5" s="14">
        <f>B47</f>
        <v>4380548</v>
      </c>
      <c r="S5" s="15">
        <f>C48</f>
        <v>3631455</v>
      </c>
      <c r="T5" s="14">
        <f>B48</f>
        <v>3458199</v>
      </c>
      <c r="V5" s="15">
        <f>C49</f>
        <v>2538922</v>
      </c>
      <c r="W5" s="14">
        <f>B49</f>
        <v>2411671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1684677</v>
      </c>
      <c r="E6" s="14">
        <f>B54</f>
        <v>1750598</v>
      </c>
      <c r="G6" s="15">
        <f>C55</f>
        <v>1417925</v>
      </c>
      <c r="H6" s="14">
        <f>B55</f>
        <v>1421957</v>
      </c>
      <c r="J6" s="15">
        <f>C56</f>
        <v>1304116</v>
      </c>
      <c r="K6" s="14">
        <f>B56</f>
        <v>1447306</v>
      </c>
      <c r="M6" s="15">
        <f>C57</f>
        <v>1664865</v>
      </c>
      <c r="N6" s="14">
        <f>B57</f>
        <v>1572197</v>
      </c>
      <c r="P6" s="15">
        <f>C58</f>
        <v>1582276</v>
      </c>
      <c r="Q6" s="14">
        <f>B58</f>
        <v>1631031</v>
      </c>
      <c r="S6" s="15">
        <f>C59</f>
        <v>1633351</v>
      </c>
      <c r="T6" s="14">
        <f>B59</f>
        <v>1930305</v>
      </c>
      <c r="V6" s="15">
        <f>C60</f>
        <v>1665276</v>
      </c>
      <c r="W6" s="14">
        <f>B60</f>
        <v>1589224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4202329</v>
      </c>
      <c r="E7" s="14">
        <f>SUM(E5:E6)</f>
        <v>4244301</v>
      </c>
      <c r="G7" s="15">
        <f>SUM(G5:G6)</f>
        <v>3766263</v>
      </c>
      <c r="H7" s="14">
        <f>SUM(H5:H6)</f>
        <v>3683243</v>
      </c>
      <c r="J7" s="15">
        <f>SUM(J5:J6)</f>
        <v>4110907</v>
      </c>
      <c r="K7" s="14">
        <f>SUM(K5:K6)</f>
        <v>4125043</v>
      </c>
      <c r="M7" s="15">
        <f>SUM(M5:M6)</f>
        <v>5050231</v>
      </c>
      <c r="N7" s="14">
        <f>SUM(N5:N6)</f>
        <v>4654111</v>
      </c>
      <c r="P7" s="15">
        <f>SUM(P5:P6)</f>
        <v>5052724</v>
      </c>
      <c r="Q7" s="14">
        <f>SUM(Q5:Q6)</f>
        <v>6011579</v>
      </c>
      <c r="S7" s="15">
        <f>SUM(S5:S6)</f>
        <v>5264806</v>
      </c>
      <c r="T7" s="14">
        <f>SUM(T5:T6)</f>
        <v>5388504</v>
      </c>
      <c r="V7" s="15">
        <f>SUM(V5:V6)</f>
        <v>4204198</v>
      </c>
      <c r="W7" s="14">
        <f>SUM(W5:W6)</f>
        <v>4000895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5" t="s">
        <v>34</v>
      </c>
      <c r="C8" s="56"/>
      <c r="D8" s="52">
        <f>E7/D7-1</f>
        <v>9.9877948632769442E-3</v>
      </c>
      <c r="E8" s="52"/>
      <c r="F8" s="19"/>
      <c r="G8" s="52">
        <f>H7/G7-1</f>
        <v>-2.2043070279478605E-2</v>
      </c>
      <c r="H8" s="52"/>
      <c r="I8" s="19"/>
      <c r="J8" s="52">
        <f>K7/J7-1</f>
        <v>3.4386572111702041E-3</v>
      </c>
      <c r="K8" s="52"/>
      <c r="L8" s="19"/>
      <c r="M8" s="52">
        <f>N7/M7-1</f>
        <v>-7.843601609510531E-2</v>
      </c>
      <c r="N8" s="52"/>
      <c r="O8" s="19"/>
      <c r="P8" s="52">
        <f>Q7/P7-1</f>
        <v>0.18976991420865263</v>
      </c>
      <c r="Q8" s="52"/>
      <c r="R8" s="19"/>
      <c r="S8" s="52">
        <f>T7/S7-1</f>
        <v>2.3495262693440155E-2</v>
      </c>
      <c r="T8" s="52"/>
      <c r="U8" s="19"/>
      <c r="V8" s="52">
        <f>W7/V7-1</f>
        <v>-4.8357142075611037E-2</v>
      </c>
      <c r="W8" s="52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3.9129756030384488E-2</v>
      </c>
      <c r="H25" s="5">
        <f>H6/G6-1</f>
        <v>2.8435918683993311E-3</v>
      </c>
      <c r="K25" s="5">
        <f>K6/J6-1</f>
        <v>0.10979851485604031</v>
      </c>
      <c r="L25" s="5">
        <f t="shared" ref="L25:W25" si="0">L6/K6-1</f>
        <v>-1</v>
      </c>
      <c r="M25" s="5"/>
      <c r="N25" s="5">
        <f t="shared" si="0"/>
        <v>-5.5660969508038227E-2</v>
      </c>
      <c r="O25" s="5">
        <f t="shared" si="0"/>
        <v>-1</v>
      </c>
      <c r="P25" s="5"/>
      <c r="Q25" s="5">
        <f t="shared" si="0"/>
        <v>3.0813208315110696E-2</v>
      </c>
      <c r="R25" s="5">
        <f t="shared" si="0"/>
        <v>-1</v>
      </c>
      <c r="S25" s="5"/>
      <c r="T25" s="5">
        <f t="shared" si="0"/>
        <v>0.18180660494896683</v>
      </c>
      <c r="U25" s="5">
        <f t="shared" si="0"/>
        <v>-1</v>
      </c>
      <c r="V25" s="5"/>
      <c r="W25" s="5">
        <f t="shared" si="0"/>
        <v>-4.5669306469317994E-2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4" t="s">
        <v>8</v>
      </c>
      <c r="B29" s="54"/>
      <c r="C29" s="54"/>
      <c r="D29" s="54"/>
      <c r="E29" s="54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35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38</v>
      </c>
      <c r="B43" s="6">
        <f>'Consumption Input'!F17</f>
        <v>2493703</v>
      </c>
      <c r="C43" s="6">
        <f>'Consumption Input'!B17</f>
        <v>2517652</v>
      </c>
      <c r="D43" s="4">
        <f t="shared" ref="D43:D48" si="1">B43/C43</f>
        <v>0.99048756539823612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39</v>
      </c>
      <c r="B44" s="6">
        <f>'Consumption Input'!F18</f>
        <v>2261286</v>
      </c>
      <c r="C44" s="6">
        <f>'Consumption Input'!B18</f>
        <v>2348338</v>
      </c>
      <c r="D44" s="4">
        <f t="shared" si="1"/>
        <v>0.96293037884665666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40</v>
      </c>
      <c r="B45" s="6">
        <f>'Consumption Input'!F19</f>
        <v>2677737</v>
      </c>
      <c r="C45" s="6">
        <f>'Consumption Input'!B19</f>
        <v>2806791</v>
      </c>
      <c r="D45" s="4">
        <f t="shared" si="1"/>
        <v>0.95402080169132653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41</v>
      </c>
      <c r="B46" s="6">
        <f>'Consumption Input'!F20</f>
        <v>3081914</v>
      </c>
      <c r="C46" s="6">
        <f>'Consumption Input'!B20</f>
        <v>3385366</v>
      </c>
      <c r="D46" s="4">
        <f t="shared" si="1"/>
        <v>0.91036360618024759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4380548</v>
      </c>
      <c r="C47" s="6">
        <f>'Consumption Input'!B21</f>
        <v>3470448</v>
      </c>
      <c r="D47" s="4">
        <f t="shared" si="1"/>
        <v>1.2622427997768588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44</v>
      </c>
      <c r="B48" s="6">
        <f>'Consumption Input'!F22</f>
        <v>3458199</v>
      </c>
      <c r="C48" s="6">
        <f>'Consumption Input'!B22</f>
        <v>3631455</v>
      </c>
      <c r="D48" s="4">
        <f t="shared" si="1"/>
        <v>0.9522901977306617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45</v>
      </c>
      <c r="B49" s="6">
        <f>'Consumption Input'!F23</f>
        <v>2411671</v>
      </c>
      <c r="C49" s="6">
        <f>'Consumption Input'!B23</f>
        <v>2538922</v>
      </c>
      <c r="D49" s="4">
        <f>B49/C49</f>
        <v>0.94987990966244729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38</v>
      </c>
      <c r="B54" s="6">
        <f>'Consumption Input'!G17</f>
        <v>1750598</v>
      </c>
      <c r="C54" s="6">
        <f>'Consumption Input'!C17</f>
        <v>1684677</v>
      </c>
      <c r="D54" s="4">
        <f>B54/C54</f>
        <v>1.0391297560303845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39</v>
      </c>
      <c r="B55" s="6">
        <f>'Consumption Input'!G18</f>
        <v>1421957</v>
      </c>
      <c r="C55" s="6">
        <f>'Consumption Input'!C18</f>
        <v>1417925</v>
      </c>
      <c r="D55" s="4">
        <f t="shared" ref="D55:D60" si="2">B55/C55</f>
        <v>1.0028435918683993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40</v>
      </c>
      <c r="B56" s="6">
        <f>'Consumption Input'!G19</f>
        <v>1447306</v>
      </c>
      <c r="C56" s="6">
        <f>'Consumption Input'!C19</f>
        <v>1304116</v>
      </c>
      <c r="D56" s="4">
        <f t="shared" si="2"/>
        <v>1.1097985148560403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41</v>
      </c>
      <c r="B57" s="6">
        <f>'Consumption Input'!G20</f>
        <v>1572197</v>
      </c>
      <c r="C57" s="6">
        <f>'Consumption Input'!C20</f>
        <v>1664865</v>
      </c>
      <c r="D57" s="4">
        <f t="shared" si="2"/>
        <v>0.94433903049196177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1631031</v>
      </c>
      <c r="C58" s="6">
        <f>'Consumption Input'!C21</f>
        <v>1582276</v>
      </c>
      <c r="D58" s="4">
        <f t="shared" si="2"/>
        <v>1.0308132083151107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44</v>
      </c>
      <c r="B59" s="6">
        <f>'Consumption Input'!G22</f>
        <v>1930305</v>
      </c>
      <c r="C59" s="6">
        <f>'Consumption Input'!C22</f>
        <v>1633351</v>
      </c>
      <c r="D59" s="4">
        <f>B59/C59</f>
        <v>1.1818066049489668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45</v>
      </c>
      <c r="B60" s="6">
        <f>'Consumption Input'!G23</f>
        <v>1589224</v>
      </c>
      <c r="C60" s="6">
        <f>'Consumption Input'!C23</f>
        <v>1665276</v>
      </c>
      <c r="D60" s="4">
        <f t="shared" si="2"/>
        <v>0.95433069353068201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2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G24" sqref="G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0" t="s">
        <v>7</v>
      </c>
      <c r="B1" s="61"/>
      <c r="C1" s="61"/>
      <c r="D1" s="61"/>
      <c r="E1" s="61"/>
      <c r="F1" s="61"/>
      <c r="G1" s="61"/>
      <c r="H1" s="6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1"/>
      <c r="B2" s="61"/>
      <c r="C2" s="61"/>
      <c r="D2" s="61"/>
      <c r="E2" s="61"/>
      <c r="F2" s="61"/>
      <c r="G2" s="61"/>
      <c r="H2" s="6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1"/>
      <c r="B3" s="61"/>
      <c r="C3" s="61"/>
      <c r="D3" s="61"/>
      <c r="E3" s="61"/>
      <c r="F3" s="61"/>
      <c r="G3" s="61"/>
      <c r="H3" s="6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1"/>
      <c r="B4" s="61"/>
      <c r="C4" s="61"/>
      <c r="D4" s="61"/>
      <c r="E4" s="61"/>
      <c r="F4" s="61"/>
      <c r="G4" s="61"/>
      <c r="H4" s="6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2" t="s">
        <v>29</v>
      </c>
      <c r="D5" s="62"/>
      <c r="E5" s="62"/>
      <c r="F5" s="62"/>
      <c r="G5" s="62"/>
      <c r="H5" s="62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2"/>
      <c r="D6" s="62"/>
      <c r="E6" s="62"/>
      <c r="F6" s="62"/>
      <c r="G6" s="62"/>
      <c r="H6" s="6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4" t="s">
        <v>29</v>
      </c>
      <c r="D8" s="64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4" t="s">
        <v>26</v>
      </c>
      <c r="D9" s="64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9"/>
      <c r="C11" s="59"/>
      <c r="D11" s="59"/>
      <c r="E11" s="59"/>
      <c r="F11" s="59"/>
      <c r="G11" s="59"/>
      <c r="H11" s="59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3" t="str">
        <f>"Input Customer Deliveries ("&amp;C9&amp;")"</f>
        <v>Input Customer Deliveries (kWh)</v>
      </c>
      <c r="C13" s="63"/>
      <c r="D13" s="63"/>
      <c r="E13" s="63"/>
      <c r="F13" s="63"/>
      <c r="G13" s="63"/>
      <c r="H13" s="6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7" t="s">
        <v>28</v>
      </c>
      <c r="C14" s="57"/>
      <c r="D14" s="57"/>
      <c r="E14" s="57"/>
      <c r="F14" s="57"/>
      <c r="G14" s="57"/>
      <c r="H14" s="57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5" t="s">
        <v>37</v>
      </c>
      <c r="C15" s="65"/>
      <c r="D15" s="65"/>
      <c r="E15" s="32"/>
      <c r="F15" s="65" t="s">
        <v>36</v>
      </c>
      <c r="G15" s="65"/>
      <c r="H15" s="65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38</v>
      </c>
      <c r="B17" s="20">
        <v>2517652</v>
      </c>
      <c r="C17" s="20">
        <f>271038+1413639</f>
        <v>1684677</v>
      </c>
      <c r="D17" s="20"/>
      <c r="E17" s="21"/>
      <c r="F17" s="20">
        <f>2493703</f>
        <v>2493703</v>
      </c>
      <c r="G17" s="20">
        <f>280716+1469882</f>
        <v>1750598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39</v>
      </c>
      <c r="B18" s="20">
        <v>2348338</v>
      </c>
      <c r="C18" s="20">
        <f>223533+1194392</f>
        <v>1417925</v>
      </c>
      <c r="D18" s="20"/>
      <c r="E18" s="21"/>
      <c r="F18" s="20">
        <v>2261286</v>
      </c>
      <c r="G18" s="20">
        <f>223769+1198188</f>
        <v>1421957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40</v>
      </c>
      <c r="B19" s="20">
        <v>2806791</v>
      </c>
      <c r="C19" s="20">
        <f>207131+1096985</f>
        <v>1304116</v>
      </c>
      <c r="D19" s="20"/>
      <c r="E19" s="21"/>
      <c r="F19" s="20">
        <v>2677737</v>
      </c>
      <c r="G19" s="20">
        <f>226804+1220502</f>
        <v>1447306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41</v>
      </c>
      <c r="B20" s="20">
        <v>3385366</v>
      </c>
      <c r="C20" s="20">
        <f>260232+1404633</f>
        <v>1664865</v>
      </c>
      <c r="D20" s="20"/>
      <c r="E20" s="21"/>
      <c r="F20" s="20">
        <v>3081914</v>
      </c>
      <c r="G20" s="20">
        <f>248494+1323703</f>
        <v>1572197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42</v>
      </c>
      <c r="B21" s="20">
        <v>3470448</v>
      </c>
      <c r="C21" s="20">
        <v>1582276</v>
      </c>
      <c r="D21" s="20"/>
      <c r="E21" s="21"/>
      <c r="F21" s="20">
        <v>4380548</v>
      </c>
      <c r="G21" s="20">
        <f>1631031</f>
        <v>1631031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44</v>
      </c>
      <c r="B22" s="20">
        <v>3631455</v>
      </c>
      <c r="C22" s="20">
        <f>258230+1375121</f>
        <v>1633351</v>
      </c>
      <c r="D22" s="20"/>
      <c r="E22" s="21"/>
      <c r="F22" s="20">
        <v>3458199</v>
      </c>
      <c r="G22" s="20">
        <f>305676+1624629</f>
        <v>1930305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45</v>
      </c>
      <c r="B23" s="20">
        <v>2538922</v>
      </c>
      <c r="C23" s="20">
        <f>236100+1429176</f>
        <v>1665276</v>
      </c>
      <c r="D23" s="20"/>
      <c r="E23" s="21"/>
      <c r="F23" s="20">
        <v>2411671</v>
      </c>
      <c r="G23" s="20">
        <f>240063+1349161</f>
        <v>1589224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8"/>
      <c r="C25" s="58"/>
      <c r="D25" s="58"/>
      <c r="E25" s="58"/>
      <c r="F25" s="58"/>
      <c r="G25" s="58"/>
      <c r="H25" s="58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3"/>
      <c r="C27" s="63"/>
      <c r="D27" s="63"/>
      <c r="E27" s="63"/>
      <c r="F27" s="63"/>
      <c r="G27" s="63"/>
      <c r="H27" s="63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7"/>
      <c r="C28" s="57"/>
      <c r="D28" s="57"/>
      <c r="E28" s="57"/>
      <c r="F28" s="57"/>
      <c r="G28" s="57"/>
      <c r="H28" s="5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34" zoomScaleNormal="100" workbookViewId="0">
      <selection activeCell="K37" sqref="K3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44856</v>
      </c>
      <c r="E9" s="25">
        <v>217922</v>
      </c>
      <c r="G9" s="25">
        <v>55089</v>
      </c>
      <c r="I9" s="25">
        <v>5627</v>
      </c>
      <c r="K9" s="25">
        <v>10571</v>
      </c>
      <c r="M9" s="25">
        <f>SUM(E9:K9)</f>
        <v>289209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44826</v>
      </c>
      <c r="E13" s="25">
        <v>298185</v>
      </c>
      <c r="G13" s="25">
        <v>47047</v>
      </c>
      <c r="I13" s="25">
        <v>4731</v>
      </c>
      <c r="K13" s="25">
        <v>33668</v>
      </c>
      <c r="M13" s="25">
        <f>SUM(E13:K13)</f>
        <v>383631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44490</v>
      </c>
      <c r="E17" s="25">
        <v>288511</v>
      </c>
      <c r="G17" s="25">
        <v>46204</v>
      </c>
      <c r="I17" s="25">
        <v>6893</v>
      </c>
      <c r="K17" s="25">
        <v>24577</v>
      </c>
      <c r="M17" s="25">
        <f>SUM(E17:K17)</f>
        <v>366185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44460</v>
      </c>
      <c r="E21" s="25">
        <v>360491</v>
      </c>
      <c r="G21" s="25">
        <v>38497</v>
      </c>
      <c r="I21" s="25">
        <v>4632</v>
      </c>
      <c r="K21" s="25">
        <v>24261</v>
      </c>
      <c r="M21" s="25">
        <f>SUM(E21:K21)</f>
        <v>427881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44856</v>
      </c>
      <c r="D30" s="39"/>
      <c r="E30" s="20">
        <v>708</v>
      </c>
      <c r="F30" s="39"/>
      <c r="G30" s="25">
        <v>185259.87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6"/>
      <c r="J31" s="66"/>
      <c r="K31" s="66"/>
      <c r="L31" s="66"/>
      <c r="M31" s="66"/>
      <c r="N31" s="66"/>
      <c r="O31" s="66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44826</v>
      </c>
      <c r="D34" s="39"/>
      <c r="E34" s="20">
        <v>705</v>
      </c>
      <c r="F34" s="39"/>
      <c r="G34" s="25">
        <v>201116.93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44490</v>
      </c>
      <c r="D38" s="24"/>
      <c r="E38" s="20">
        <v>801</v>
      </c>
      <c r="F38" s="24"/>
      <c r="G38" s="25">
        <v>164280.39000000001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44460</v>
      </c>
      <c r="D42" s="24"/>
      <c r="E42" s="20">
        <v>730</v>
      </c>
      <c r="F42" s="24"/>
      <c r="G42" s="25">
        <v>153384.43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44856</v>
      </c>
      <c r="D51" s="24"/>
      <c r="E51" s="25">
        <v>724292.02</v>
      </c>
      <c r="F51" s="24"/>
      <c r="G51" s="47">
        <v>44826</v>
      </c>
      <c r="H51" s="24"/>
      <c r="I51" s="25">
        <v>1094452.24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44491</v>
      </c>
      <c r="D56" s="24"/>
      <c r="E56" s="25">
        <v>695689.11</v>
      </c>
      <c r="F56" s="24"/>
      <c r="G56" s="47">
        <v>44461</v>
      </c>
      <c r="H56" s="24"/>
      <c r="I56" s="25">
        <v>761356.29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2022-11-15T15:14:50Z</cp:lastPrinted>
  <dcterms:created xsi:type="dcterms:W3CDTF">2020-04-08T14:34:01Z</dcterms:created>
  <dcterms:modified xsi:type="dcterms:W3CDTF">2022-11-15T15:15:09Z</dcterms:modified>
</cp:coreProperties>
</file>