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A3B4042F-C0F8-4494-9CA1-51CB115DE9D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5" l="1"/>
  <c r="O20" i="5"/>
  <c r="O12" i="5"/>
  <c r="O16" i="5" l="1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<sst xmlns="http://schemas.openxmlformats.org/spreadsheetml/2006/main" count="192" uniqueCount="61">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</sst>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6" fillId="0" borderId="3" xfId="0" applyNumberFormat="1" applyFont="1" applyBorder="1"/>
    <xf numFmtId="164" fontId="3" fillId="0" borderId="3" xfId="0" applyNumberFormat="1" applyFont="1" applyBorder="1"/>
    <xf numFmtId="0" fontId="2" fillId="4" borderId="0" xfId="0" applyFont="1" applyFill="1" applyAlignment="1">
      <alignment horizontal="center"/>
    </xf>
    <xf numFmtId="0" fontId="9" fillId="3" borderId="0" xfId="0" applyFont="1" applyFill="1"/>
    <xf numFmtId="0" fontId="11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43" fontId="0" fillId="0" borderId="0" xfId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4" fillId="0" borderId="0" xfId="0" applyFont="1"/>
    <xf numFmtId="0" fontId="0" fillId="0" borderId="5" xfId="0" applyBorder="1"/>
    <xf numFmtId="0" fontId="15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9" fillId="0" borderId="0" xfId="0" applyFont="1" applyAlignment="1">
      <alignment horizontal="right" indent="1"/>
    </xf>
    <xf numFmtId="0" fontId="19" fillId="0" borderId="2" xfId="0" applyFont="1" applyBorder="1" applyAlignment="1">
      <alignment horizontal="center"/>
    </xf>
    <xf numFmtId="0" fontId="20" fillId="0" borderId="0" xfId="0" applyFont="1"/>
    <xf numFmtId="0" fontId="10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0" fontId="9" fillId="0" borderId="0" xfId="0" applyFont="1"/>
    <xf numFmtId="0" fontId="21" fillId="0" borderId="0" xfId="0" applyFont="1"/>
    <xf numFmtId="0" fontId="22" fillId="0" borderId="0" xfId="0" applyFont="1"/>
    <xf numFmtId="0" fontId="10" fillId="3" borderId="0" xfId="0" applyFont="1" applyFill="1"/>
    <xf numFmtId="0" fontId="5" fillId="0" borderId="0" xfId="0" applyFo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indent="21"/>
    </xf>
    <xf numFmtId="0" fontId="12" fillId="0" borderId="0" xfId="0" applyFont="1" applyAlignment="1">
      <alignment horizontal="left" vertical="center" indent="2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bestFit="1" customWidth="1"/>
    <col min="6" max="6" width="1" customWidth="1"/>
    <col min="7" max="7" width="11.44140625" bestFit="1" customWidth="1"/>
    <col min="8" max="8" width="11.109375" bestFit="1" customWidth="1"/>
    <col min="9" max="9" width="1" customWidth="1"/>
    <col min="10" max="11" width="11.109375" bestFit="1" customWidth="1"/>
    <col min="12" max="12" width="1" customWidth="1"/>
    <col min="13" max="14" width="11.109375" bestFit="1" customWidth="1"/>
    <col min="15" max="15" width="1" customWidth="1"/>
    <col min="16" max="16" width="11.109375" bestFit="1" customWidth="1"/>
    <col min="17" max="17" width="11.44140625" bestFit="1" customWidth="1"/>
    <col min="18" max="18" width="1" customWidth="1"/>
    <col min="19" max="19" width="11.44140625" bestFit="1" customWidth="1"/>
    <col min="20" max="20" width="10.88671875" bestFit="1" customWidth="1"/>
    <col min="21" max="21" width="1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40"/>
      <c r="Z1" s="40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3.4" x14ac:dyDescent="0.45">
      <c r="A2" s="26"/>
      <c r="C2" s="58" t="str">
        <f>'Demand Input'!C8</f>
        <v>Providence Water Supply Board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5"/>
      <c r="Z2" s="25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x14ac:dyDescent="0.3"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x14ac:dyDescent="0.3"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x14ac:dyDescent="0.3"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x14ac:dyDescent="0.3"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x14ac:dyDescent="0.3"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x14ac:dyDescent="0.3"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x14ac:dyDescent="0.3"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x14ac:dyDescent="0.3"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x14ac:dyDescent="0.3"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x14ac:dyDescent="0.3"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x14ac:dyDescent="0.3"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x14ac:dyDescent="0.3"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x14ac:dyDescent="0.3"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x14ac:dyDescent="0.3"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2:55" x14ac:dyDescent="0.3"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2:55" x14ac:dyDescent="0.3"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2:55" x14ac:dyDescent="0.3"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2:55" x14ac:dyDescent="0.3"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2:55" x14ac:dyDescent="0.3"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2:55" x14ac:dyDescent="0.3"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2:55" x14ac:dyDescent="0.3"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2:55" x14ac:dyDescent="0.3"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2:55" x14ac:dyDescent="0.3"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2:55" x14ac:dyDescent="0.3"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2:55" x14ac:dyDescent="0.3"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2:55" x14ac:dyDescent="0.3"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2:55" x14ac:dyDescent="0.3"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2:55" x14ac:dyDescent="0.3"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2:55" x14ac:dyDescent="0.3">
      <c r="B31" s="11" t="s">
        <v>22</v>
      </c>
      <c r="C31" s="9"/>
      <c r="D31" s="59" t="s">
        <v>8</v>
      </c>
      <c r="E31" s="59"/>
      <c r="F31" s="14"/>
      <c r="G31" s="59" t="s">
        <v>9</v>
      </c>
      <c r="H31" s="59"/>
      <c r="I31" s="14"/>
      <c r="J31" s="59" t="s">
        <v>10</v>
      </c>
      <c r="K31" s="59"/>
      <c r="L31" s="14"/>
      <c r="M31" s="59" t="s">
        <v>2</v>
      </c>
      <c r="N31" s="59"/>
      <c r="O31" s="14"/>
      <c r="P31" s="59" t="s">
        <v>11</v>
      </c>
      <c r="Q31" s="59"/>
      <c r="R31" s="14"/>
      <c r="S31" s="59" t="s">
        <v>12</v>
      </c>
      <c r="T31" s="59"/>
      <c r="U31" s="14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2:55" x14ac:dyDescent="0.3">
      <c r="B32" s="10" t="str">
        <f>A63</f>
        <v>Residential Demand (Ccf)</v>
      </c>
      <c r="C32" s="9"/>
      <c r="D32" s="13">
        <f>C65</f>
        <v>548904</v>
      </c>
      <c r="E32" s="12">
        <f>B65</f>
        <v>520118</v>
      </c>
      <c r="G32" s="13">
        <f>C66</f>
        <v>604606</v>
      </c>
      <c r="H32" s="12">
        <f>B66</f>
        <v>569686</v>
      </c>
      <c r="J32" s="13">
        <f>C67</f>
        <v>564867</v>
      </c>
      <c r="K32" s="12">
        <f>B67</f>
        <v>597404.19999999995</v>
      </c>
      <c r="M32" s="13">
        <f>C68</f>
        <v>596051</v>
      </c>
      <c r="N32" s="12">
        <f>B68</f>
        <v>588003</v>
      </c>
      <c r="P32" s="13">
        <f>C69</f>
        <v>657143</v>
      </c>
      <c r="Q32" s="12">
        <f>B69</f>
        <v>716727.85</v>
      </c>
      <c r="S32" s="13">
        <f>C70</f>
        <v>828101</v>
      </c>
      <c r="T32" s="12">
        <f>B70</f>
        <v>1115755.73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2:55" x14ac:dyDescent="0.3">
      <c r="B33" s="10" t="str">
        <f>A74</f>
        <v>Non-Residential Demand (Ccf)</v>
      </c>
      <c r="C33" s="9"/>
      <c r="D33" s="13">
        <f>C76</f>
        <v>289857</v>
      </c>
      <c r="E33" s="12">
        <f>B76</f>
        <v>249807</v>
      </c>
      <c r="G33" s="13">
        <f>C77</f>
        <v>305426</v>
      </c>
      <c r="H33" s="12">
        <f>B77</f>
        <v>295423</v>
      </c>
      <c r="J33" s="13">
        <f>C78</f>
        <v>315985</v>
      </c>
      <c r="K33" s="12">
        <f>B78</f>
        <v>295012.49</v>
      </c>
      <c r="M33" s="13">
        <f>C79</f>
        <v>327135</v>
      </c>
      <c r="N33" s="12">
        <f>B79</f>
        <v>192797</v>
      </c>
      <c r="P33" s="13">
        <f>C80</f>
        <v>325420</v>
      </c>
      <c r="Q33" s="12">
        <f>B80</f>
        <v>250692.26</v>
      </c>
      <c r="S33" s="13">
        <f>C81</f>
        <v>383814</v>
      </c>
      <c r="T33" s="12">
        <f>B81</f>
        <v>392092.25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2:55" x14ac:dyDescent="0.3">
      <c r="B34" s="10" t="str">
        <f>A85</f>
        <v>Wholesale Demand (Ccf)</v>
      </c>
      <c r="C34" s="9"/>
      <c r="D34" s="13">
        <f>C87</f>
        <v>661790</v>
      </c>
      <c r="E34" s="12">
        <f>B87</f>
        <v>717715</v>
      </c>
      <c r="G34" s="13">
        <f>C88</f>
        <v>751769</v>
      </c>
      <c r="H34" s="12">
        <f>B88</f>
        <v>829129</v>
      </c>
      <c r="J34" s="13">
        <f>C89</f>
        <v>864122</v>
      </c>
      <c r="K34" s="12">
        <f>B89</f>
        <v>591056.98</v>
      </c>
      <c r="M34" s="13">
        <f>C90</f>
        <v>964707</v>
      </c>
      <c r="N34" s="12">
        <f>B90</f>
        <v>825870</v>
      </c>
      <c r="P34" s="13">
        <f>C91</f>
        <v>973004</v>
      </c>
      <c r="Q34" s="12">
        <f>B91</f>
        <v>1420311.82</v>
      </c>
      <c r="S34" s="13">
        <f>C92</f>
        <v>1361707</v>
      </c>
      <c r="T34" s="12">
        <f>B92</f>
        <v>1608413.16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2:55" x14ac:dyDescent="0.3">
      <c r="B35" s="10" t="str">
        <f>"Total Demand ("&amp;'Demand Input'!$C$9&amp;")"</f>
        <v>Total Demand (Ccf)</v>
      </c>
      <c r="C35" s="9"/>
      <c r="D35" s="13">
        <f>SUM(D32:D34)</f>
        <v>1500551</v>
      </c>
      <c r="E35" s="12">
        <f>SUM(E32:E34)</f>
        <v>1487640</v>
      </c>
      <c r="G35" s="13">
        <f>SUM(G32:G34)</f>
        <v>1661801</v>
      </c>
      <c r="H35" s="12">
        <f>SUM(H32:H34)</f>
        <v>1694238</v>
      </c>
      <c r="J35" s="13">
        <f>SUM(J32:J34)</f>
        <v>1744974</v>
      </c>
      <c r="K35" s="12">
        <f>SUM(K32:K34)</f>
        <v>1483473.67</v>
      </c>
      <c r="M35" s="13">
        <f>SUM(M32:M34)</f>
        <v>1887893</v>
      </c>
      <c r="N35" s="12">
        <f>SUM(N32:N34)</f>
        <v>1606670</v>
      </c>
      <c r="P35" s="13">
        <f>SUM(P32:P34)</f>
        <v>1955567</v>
      </c>
      <c r="Q35" s="12">
        <f>SUM(Q32:Q34)</f>
        <v>2387731.9300000002</v>
      </c>
      <c r="S35" s="13">
        <f>SUM(S32:S34)</f>
        <v>2573622</v>
      </c>
      <c r="T35" s="12">
        <f>SUM(T32:T34)</f>
        <v>3116261.1399999997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2:55" x14ac:dyDescent="0.3">
      <c r="B36" s="10" t="s">
        <v>14</v>
      </c>
      <c r="C36" s="9"/>
      <c r="D36" s="57">
        <f>E35/D35-1</f>
        <v>-8.6041727338824758E-3</v>
      </c>
      <c r="E36" s="57"/>
      <c r="F36" s="17"/>
      <c r="G36" s="57">
        <f>H35/G35-1</f>
        <v>1.9519184306664883E-2</v>
      </c>
      <c r="H36" s="57"/>
      <c r="I36" s="17"/>
      <c r="J36" s="57">
        <f>K35/J35-1</f>
        <v>-0.14985915549458051</v>
      </c>
      <c r="K36" s="57"/>
      <c r="L36" s="17"/>
      <c r="M36" s="57">
        <f>N35/M35-1</f>
        <v>-0.14896130236194527</v>
      </c>
      <c r="N36" s="57"/>
      <c r="O36" s="17"/>
      <c r="P36" s="57">
        <f>Q35/P35-1</f>
        <v>0.22099213680738128</v>
      </c>
      <c r="Q36" s="57"/>
      <c r="R36" s="17"/>
      <c r="S36" s="57">
        <f>T35/S35-1</f>
        <v>0.21084648017463303</v>
      </c>
      <c r="T36" s="57"/>
      <c r="U36" s="1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2:55" ht="6" customHeight="1" x14ac:dyDescent="0.3">
      <c r="B37" s="9"/>
      <c r="C37" s="9"/>
      <c r="D37" s="9"/>
      <c r="E37" s="9"/>
      <c r="F37" s="14"/>
      <c r="G37" s="9"/>
      <c r="H37" s="9"/>
      <c r="I37" s="14"/>
      <c r="J37" s="9"/>
      <c r="K37" s="9"/>
      <c r="L37" s="14"/>
      <c r="M37" s="9"/>
      <c r="N37" s="9"/>
      <c r="O37" s="14"/>
      <c r="P37" s="9"/>
      <c r="Q37" s="9"/>
      <c r="R37" s="14"/>
      <c r="S37" s="9"/>
      <c r="T37" s="9"/>
      <c r="U37" s="1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2:55" x14ac:dyDescent="0.3">
      <c r="B38" s="11" t="s">
        <v>22</v>
      </c>
      <c r="C38" s="9"/>
      <c r="D38" s="59" t="s">
        <v>13</v>
      </c>
      <c r="E38" s="59"/>
      <c r="G38" s="59" t="s">
        <v>49</v>
      </c>
      <c r="H38" s="59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2:55" x14ac:dyDescent="0.3">
      <c r="B39" s="10" t="str">
        <f>B32</f>
        <v>Residential Demand (Ccf)</v>
      </c>
      <c r="C39" s="9"/>
      <c r="D39" s="13">
        <f>C71</f>
        <v>963307</v>
      </c>
      <c r="E39" s="12">
        <f>B71</f>
        <v>1189123.1299999999</v>
      </c>
      <c r="G39" s="13">
        <f>C72</f>
        <v>769938</v>
      </c>
      <c r="H39" s="12">
        <f>B72</f>
        <v>816948.37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2:55" x14ac:dyDescent="0.3">
      <c r="B40" s="10" t="str">
        <f>B33</f>
        <v>Non-Residential Demand (Ccf)</v>
      </c>
      <c r="C40" s="9"/>
      <c r="D40" s="13">
        <f>C82</f>
        <v>478930</v>
      </c>
      <c r="E40" s="12">
        <f>B82</f>
        <v>442683.78</v>
      </c>
      <c r="G40" s="13">
        <f>C83</f>
        <v>390084</v>
      </c>
      <c r="H40" s="12">
        <f>B83</f>
        <v>337663.69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2:55" x14ac:dyDescent="0.3">
      <c r="B41" s="10" t="str">
        <f>B34</f>
        <v>Wholesale Demand (Ccf)</v>
      </c>
      <c r="C41" s="9"/>
      <c r="D41" s="13">
        <f>C93</f>
        <v>1362622</v>
      </c>
      <c r="E41" s="12">
        <f>B93</f>
        <v>1503128.42</v>
      </c>
      <c r="G41" s="13">
        <f>C94</f>
        <v>1117474</v>
      </c>
      <c r="H41" s="12">
        <f>B94</f>
        <v>1450543.6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2:55" x14ac:dyDescent="0.3">
      <c r="B42" s="10" t="str">
        <f>"Total Demand ("&amp;'Demand Input'!$C$9&amp;")"</f>
        <v>Total Demand (Ccf)</v>
      </c>
      <c r="C42" s="9"/>
      <c r="D42" s="13">
        <f>SUM(D39:D41)</f>
        <v>2804859</v>
      </c>
      <c r="E42" s="12">
        <f>SUM(E39:E41)</f>
        <v>3134935.33</v>
      </c>
      <c r="G42" s="13">
        <f>SUM(G39:G41)</f>
        <v>2277496</v>
      </c>
      <c r="H42" s="12">
        <f>SUM(H39:H41)</f>
        <v>2605155.66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2:55" x14ac:dyDescent="0.3">
      <c r="B43" s="10" t="s">
        <v>14</v>
      </c>
      <c r="C43" s="9"/>
      <c r="D43" s="57">
        <f>E42/D42-1</f>
        <v>0.11768018641935307</v>
      </c>
      <c r="E43" s="57"/>
      <c r="G43" s="57">
        <f>H42/G42-1</f>
        <v>0.14386838001032709</v>
      </c>
      <c r="H43" s="57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2:55" x14ac:dyDescent="0.3"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2:55" x14ac:dyDescent="0.3"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2:55" x14ac:dyDescent="0.3"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2:55" x14ac:dyDescent="0.3"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2:55" x14ac:dyDescent="0.3"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50" spans="1:21" x14ac:dyDescent="0.3">
      <c r="A50" s="56" t="s">
        <v>23</v>
      </c>
      <c r="B50" s="56"/>
      <c r="C50" s="56"/>
      <c r="D50" s="56"/>
      <c r="E50" s="56"/>
    </row>
    <row r="51" spans="1:21" x14ac:dyDescent="0.3">
      <c r="A51" s="21"/>
      <c r="B51" s="21"/>
      <c r="C51" s="21"/>
      <c r="D51" s="21"/>
      <c r="E51" s="21"/>
    </row>
    <row r="52" spans="1:21" x14ac:dyDescent="0.3">
      <c r="A52" s="7" t="str">
        <f>"Water Produced ("&amp;'Demand Input'!$C$10&amp;")"</f>
        <v>Water Produced (MGD)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0">
        <f>'Demand Input'!F37</f>
        <v>50.11</v>
      </c>
      <c r="C54" s="20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0">
        <f>'Demand Input'!F38</f>
        <v>52.27</v>
      </c>
      <c r="C55" s="20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0">
        <f>'Demand Input'!F39</f>
        <v>49.07</v>
      </c>
      <c r="C56" s="20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0">
        <f>'Demand Input'!F40</f>
        <v>57.41</v>
      </c>
      <c r="C57" s="20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0">
        <f>'Demand Input'!F41</f>
        <v>77.05</v>
      </c>
      <c r="C58" s="20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0">
        <f>'Demand Input'!F42</f>
        <v>80.48</v>
      </c>
      <c r="C59" s="20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0">
        <f>'Demand Input'!F43</f>
        <v>79.290000000000006</v>
      </c>
      <c r="C60" s="20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1" x14ac:dyDescent="0.3">
      <c r="A61" s="1" t="s">
        <v>49</v>
      </c>
      <c r="B61" s="20">
        <f>'Demand Input'!F44</f>
        <v>71.41</v>
      </c>
      <c r="C61" s="20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</row>
    <row r="63" spans="1:21" x14ac:dyDescent="0.3">
      <c r="A63" s="7" t="str">
        <f>"Residential Demand ("&amp;'Demand Input'!$C$9&amp;")"</f>
        <v>Residential Demand (Ccf)</v>
      </c>
    </row>
    <row r="64" spans="1:21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C21" zoomScaleNormal="100" zoomScaleSheetLayoutView="100" workbookViewId="0">
      <selection activeCell="I35" sqref="I35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65" t="s">
        <v>21</v>
      </c>
      <c r="B1" s="66"/>
      <c r="C1" s="66"/>
      <c r="D1" s="66"/>
      <c r="E1" s="66"/>
      <c r="F1" s="66"/>
      <c r="G1" s="66"/>
      <c r="H1" s="6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 x14ac:dyDescent="0.3">
      <c r="A2" s="66"/>
      <c r="B2" s="66"/>
      <c r="C2" s="66"/>
      <c r="D2" s="66"/>
      <c r="E2" s="66"/>
      <c r="F2" s="66"/>
      <c r="G2" s="66"/>
      <c r="H2" s="6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 x14ac:dyDescent="0.3">
      <c r="A3" s="66"/>
      <c r="B3" s="66"/>
      <c r="C3" s="66"/>
      <c r="D3" s="66"/>
      <c r="E3" s="66"/>
      <c r="F3" s="66"/>
      <c r="G3" s="66"/>
      <c r="H3" s="6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 x14ac:dyDescent="0.3">
      <c r="A4" s="66"/>
      <c r="B4" s="66"/>
      <c r="C4" s="66"/>
      <c r="D4" s="66"/>
      <c r="E4" s="66"/>
      <c r="F4" s="66"/>
      <c r="G4" s="66"/>
      <c r="H4" s="6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 x14ac:dyDescent="0.3">
      <c r="A5" s="27"/>
      <c r="B5" s="27"/>
      <c r="C5" s="67" t="str">
        <f>C8</f>
        <v>Providence Water Supply Board</v>
      </c>
      <c r="D5" s="67"/>
      <c r="E5" s="67"/>
      <c r="F5" s="67"/>
      <c r="G5" s="67"/>
      <c r="H5" s="6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 x14ac:dyDescent="0.3">
      <c r="A6" s="27"/>
      <c r="B6" s="2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x14ac:dyDescent="0.3">
      <c r="A7" s="28"/>
      <c r="B7" s="28"/>
      <c r="C7" s="28"/>
      <c r="D7" s="28"/>
      <c r="E7" s="28"/>
      <c r="F7" s="28"/>
      <c r="G7" s="28"/>
      <c r="H7" s="2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x14ac:dyDescent="0.3">
      <c r="A8" s="28"/>
      <c r="B8" s="29" t="s">
        <v>19</v>
      </c>
      <c r="C8" s="69" t="s">
        <v>58</v>
      </c>
      <c r="D8" s="69"/>
      <c r="E8" s="28"/>
      <c r="F8" s="28"/>
      <c r="G8" s="28"/>
      <c r="H8" s="2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x14ac:dyDescent="0.3">
      <c r="A9" s="28"/>
      <c r="B9" s="29" t="s">
        <v>15</v>
      </c>
      <c r="C9" s="69" t="s">
        <v>48</v>
      </c>
      <c r="D9" s="69"/>
      <c r="E9" s="28"/>
      <c r="F9" s="28"/>
      <c r="G9" s="28"/>
      <c r="H9" s="2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x14ac:dyDescent="0.3">
      <c r="A10" s="28"/>
      <c r="B10" s="29" t="s">
        <v>18</v>
      </c>
      <c r="C10" s="69" t="s">
        <v>47</v>
      </c>
      <c r="D10" s="69"/>
      <c r="E10" s="28"/>
      <c r="F10" s="28"/>
      <c r="G10" s="28"/>
      <c r="H10" s="2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6.9" customHeight="1" x14ac:dyDescent="0.3">
      <c r="A11" s="28"/>
      <c r="B11" s="28"/>
      <c r="C11" s="28"/>
      <c r="D11" s="28"/>
      <c r="E11" s="28"/>
      <c r="F11" s="28"/>
      <c r="G11" s="28"/>
      <c r="H11" s="2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2.4" customHeight="1" x14ac:dyDescent="0.3">
      <c r="A12" s="28"/>
      <c r="B12" s="64"/>
      <c r="C12" s="64"/>
      <c r="D12" s="64"/>
      <c r="E12" s="64"/>
      <c r="F12" s="64"/>
      <c r="G12" s="64"/>
      <c r="H12" s="6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6.9" customHeight="1" x14ac:dyDescent="0.3">
      <c r="A13" s="28"/>
      <c r="B13" s="28"/>
      <c r="C13" s="28"/>
      <c r="D13" s="28"/>
      <c r="E13" s="28"/>
      <c r="F13" s="28"/>
      <c r="G13" s="28"/>
      <c r="H13" s="2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23.4" x14ac:dyDescent="0.45">
      <c r="A14" s="30"/>
      <c r="B14" s="68" t="str">
        <f>"Input Customer Demand ("&amp;C9&amp;")"</f>
        <v>Input Customer Demand (Ccf)</v>
      </c>
      <c r="C14" s="68"/>
      <c r="D14" s="68"/>
      <c r="E14" s="68"/>
      <c r="F14" s="68"/>
      <c r="G14" s="68"/>
      <c r="H14" s="6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x14ac:dyDescent="0.3">
      <c r="A15" s="30"/>
      <c r="B15" s="62" t="s">
        <v>16</v>
      </c>
      <c r="C15" s="62"/>
      <c r="D15" s="62"/>
      <c r="E15" s="62"/>
      <c r="F15" s="62"/>
      <c r="G15" s="62"/>
      <c r="H15" s="6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x14ac:dyDescent="0.3">
      <c r="A16" s="28"/>
      <c r="B16" s="61" t="s">
        <v>17</v>
      </c>
      <c r="C16" s="61"/>
      <c r="D16" s="61"/>
      <c r="E16" s="28"/>
      <c r="F16" s="61" t="s">
        <v>54</v>
      </c>
      <c r="G16" s="61"/>
      <c r="H16" s="61"/>
      <c r="I16" s="61" t="s">
        <v>59</v>
      </c>
      <c r="J16" s="61"/>
      <c r="K16" s="61"/>
      <c r="L16" s="61" t="s">
        <v>60</v>
      </c>
      <c r="M16" s="61"/>
      <c r="N16" s="6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x14ac:dyDescent="0.3">
      <c r="A17" s="31" t="s">
        <v>3</v>
      </c>
      <c r="B17" s="16" t="s">
        <v>4</v>
      </c>
      <c r="C17" s="16" t="s">
        <v>5</v>
      </c>
      <c r="D17" s="16" t="s">
        <v>6</v>
      </c>
      <c r="E17" s="15"/>
      <c r="F17" s="16" t="s">
        <v>4</v>
      </c>
      <c r="G17" s="16" t="s">
        <v>5</v>
      </c>
      <c r="H17" s="16" t="s">
        <v>6</v>
      </c>
      <c r="I17" s="16" t="s">
        <v>4</v>
      </c>
      <c r="J17" s="16" t="s">
        <v>5</v>
      </c>
      <c r="K17" s="16" t="s">
        <v>6</v>
      </c>
      <c r="L17" s="16" t="s">
        <v>4</v>
      </c>
      <c r="M17" s="16" t="s">
        <v>5</v>
      </c>
      <c r="N17" s="16" t="s">
        <v>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x14ac:dyDescent="0.3">
      <c r="A18" s="34" t="s">
        <v>53</v>
      </c>
      <c r="B18" s="18">
        <v>554317.96</v>
      </c>
      <c r="C18" s="18">
        <v>256826.15</v>
      </c>
      <c r="D18" s="18">
        <v>863603.21</v>
      </c>
      <c r="E18" s="19"/>
      <c r="F18" s="18">
        <v>591377.02</v>
      </c>
      <c r="G18" s="18">
        <v>271288.12</v>
      </c>
      <c r="H18" s="18">
        <v>837903.15</v>
      </c>
      <c r="I18" s="18">
        <v>574110.76</v>
      </c>
      <c r="J18" s="18">
        <v>209564.53</v>
      </c>
      <c r="K18" s="18">
        <v>741583.91500000004</v>
      </c>
      <c r="L18" s="18">
        <v>624106.96</v>
      </c>
      <c r="M18" s="18">
        <v>301797.55</v>
      </c>
      <c r="N18" s="18">
        <v>937572.30200000003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x14ac:dyDescent="0.3">
      <c r="A19" s="34" t="s">
        <v>8</v>
      </c>
      <c r="B19" s="18">
        <v>548904</v>
      </c>
      <c r="C19" s="18">
        <f>276519+13338</f>
        <v>289857</v>
      </c>
      <c r="D19" s="18">
        <v>661790</v>
      </c>
      <c r="E19" s="19"/>
      <c r="F19" s="18">
        <v>520118</v>
      </c>
      <c r="G19" s="18">
        <f>249807</f>
        <v>249807</v>
      </c>
      <c r="H19" s="18">
        <v>717715</v>
      </c>
      <c r="I19" s="18">
        <v>506205.02500000002</v>
      </c>
      <c r="J19" s="18">
        <v>213599.16</v>
      </c>
      <c r="K19" s="18">
        <v>647372.89599999995</v>
      </c>
      <c r="L19" s="18">
        <v>599391.78</v>
      </c>
      <c r="M19" s="18">
        <v>259629.05800000002</v>
      </c>
      <c r="N19" s="18">
        <v>720220.69700000004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x14ac:dyDescent="0.3">
      <c r="A20" s="34" t="s">
        <v>9</v>
      </c>
      <c r="B20" s="18">
        <v>604606</v>
      </c>
      <c r="C20" s="18">
        <f>292173+13253</f>
        <v>305426</v>
      </c>
      <c r="D20" s="18">
        <v>751769</v>
      </c>
      <c r="E20" s="19"/>
      <c r="F20" s="18">
        <v>569686</v>
      </c>
      <c r="G20" s="18">
        <v>295423</v>
      </c>
      <c r="H20" s="18">
        <v>829129</v>
      </c>
      <c r="I20" s="18">
        <v>499105.61800000002</v>
      </c>
      <c r="J20" s="18">
        <v>218116.06400000001</v>
      </c>
      <c r="K20" s="18">
        <v>687251.21400000004</v>
      </c>
      <c r="L20" s="18">
        <v>655819.1100000001</v>
      </c>
      <c r="M20" s="18">
        <v>327511.25699999998</v>
      </c>
      <c r="N20" s="18">
        <v>836577.23800000001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x14ac:dyDescent="0.3">
      <c r="A21" s="34" t="s">
        <v>10</v>
      </c>
      <c r="B21" s="18">
        <v>564867</v>
      </c>
      <c r="C21" s="18">
        <f>303745+12240</f>
        <v>315985</v>
      </c>
      <c r="D21" s="18">
        <v>864122</v>
      </c>
      <c r="E21" s="19"/>
      <c r="F21" s="18">
        <f>331164.78+266239.42</f>
        <v>597404.19999999995</v>
      </c>
      <c r="G21" s="18">
        <f>284449.55+10562.94</f>
        <v>295012.49</v>
      </c>
      <c r="H21" s="18">
        <v>591056.98</v>
      </c>
      <c r="I21" s="18">
        <v>481442.28099999996</v>
      </c>
      <c r="J21" s="18">
        <v>205756.87</v>
      </c>
      <c r="K21" s="18">
        <v>763735.86899999995</v>
      </c>
      <c r="L21" s="18">
        <v>541874.62</v>
      </c>
      <c r="M21" s="18">
        <v>286839.58299999998</v>
      </c>
      <c r="N21" s="18">
        <v>718863.03700000001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x14ac:dyDescent="0.3">
      <c r="A22" s="34" t="s">
        <v>2</v>
      </c>
      <c r="B22" s="18">
        <v>596051</v>
      </c>
      <c r="C22" s="18">
        <f>311808+15327</f>
        <v>327135</v>
      </c>
      <c r="D22" s="18">
        <v>964707</v>
      </c>
      <c r="E22" s="19"/>
      <c r="F22" s="18">
        <v>588003</v>
      </c>
      <c r="G22" s="18">
        <v>192797</v>
      </c>
      <c r="H22" s="18">
        <v>825870</v>
      </c>
      <c r="I22" s="18">
        <v>524944.79200000002</v>
      </c>
      <c r="J22" s="18">
        <v>226969.041</v>
      </c>
      <c r="K22" s="18">
        <v>946319.35600000003</v>
      </c>
      <c r="L22" s="18">
        <v>555312.23</v>
      </c>
      <c r="M22" s="18">
        <v>269591.94</v>
      </c>
      <c r="N22" s="18">
        <v>944850.85699999996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x14ac:dyDescent="0.3">
      <c r="A23" s="34" t="s">
        <v>11</v>
      </c>
      <c r="B23" s="18">
        <v>657143</v>
      </c>
      <c r="C23" s="18">
        <f>312577+12843</f>
        <v>325420</v>
      </c>
      <c r="D23" s="18">
        <v>973004</v>
      </c>
      <c r="E23" s="19"/>
      <c r="F23" s="18">
        <v>716727.85</v>
      </c>
      <c r="G23" s="18">
        <v>250692.26</v>
      </c>
      <c r="H23" s="18">
        <v>1420311.82</v>
      </c>
      <c r="I23" s="18">
        <v>594761.23</v>
      </c>
      <c r="J23" s="18">
        <v>244500.69500000001</v>
      </c>
      <c r="K23" s="18">
        <v>1237803.94</v>
      </c>
      <c r="L23" s="18">
        <v>692575.98</v>
      </c>
      <c r="M23" s="18">
        <v>318339.74099999998</v>
      </c>
      <c r="N23" s="18">
        <v>1333846.76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x14ac:dyDescent="0.3">
      <c r="A24" s="34" t="s">
        <v>12</v>
      </c>
      <c r="B24" s="18">
        <v>828101</v>
      </c>
      <c r="C24" s="18">
        <f>369363+14451</f>
        <v>383814</v>
      </c>
      <c r="D24" s="18">
        <v>1361707</v>
      </c>
      <c r="E24" s="19"/>
      <c r="F24" s="18">
        <v>1115755.73</v>
      </c>
      <c r="G24" s="18">
        <v>392092.25</v>
      </c>
      <c r="H24" s="18">
        <v>1608413.16</v>
      </c>
      <c r="I24" s="18">
        <v>761519.90999999992</v>
      </c>
      <c r="J24" s="18">
        <v>332580.875</v>
      </c>
      <c r="K24" s="18">
        <v>1221811.3999999999</v>
      </c>
      <c r="L24" s="18">
        <v>827255.87</v>
      </c>
      <c r="M24" s="18">
        <v>374082.04</v>
      </c>
      <c r="N24" s="18">
        <v>1347894.71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x14ac:dyDescent="0.3">
      <c r="A25" s="34" t="s">
        <v>13</v>
      </c>
      <c r="B25" s="18">
        <v>963307</v>
      </c>
      <c r="C25" s="18">
        <f>463946+14984</f>
        <v>478930</v>
      </c>
      <c r="D25" s="18">
        <v>1362622</v>
      </c>
      <c r="E25" s="19"/>
      <c r="F25" s="18">
        <v>1189123.1299999999</v>
      </c>
      <c r="G25" s="18">
        <v>442683.78</v>
      </c>
      <c r="H25" s="18">
        <v>1503128.42</v>
      </c>
      <c r="I25" s="18">
        <v>799285.35899999994</v>
      </c>
      <c r="J25" s="18">
        <v>347263.55699999997</v>
      </c>
      <c r="K25" s="18">
        <v>1228726.22</v>
      </c>
      <c r="L25" s="18">
        <v>904808.18299999996</v>
      </c>
      <c r="M25" s="18">
        <v>376730.91700000002</v>
      </c>
      <c r="N25" s="18">
        <v>1564407.31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x14ac:dyDescent="0.3">
      <c r="A26" s="34" t="s">
        <v>49</v>
      </c>
      <c r="B26" s="51">
        <v>769938</v>
      </c>
      <c r="C26" s="51">
        <v>390084</v>
      </c>
      <c r="D26" s="51">
        <v>1117474</v>
      </c>
      <c r="E26" s="19"/>
      <c r="F26" s="51">
        <v>816948.37</v>
      </c>
      <c r="G26" s="51">
        <v>337663.69</v>
      </c>
      <c r="H26" s="51">
        <v>1450543.6</v>
      </c>
      <c r="I26" s="51">
        <v>747189.94</v>
      </c>
      <c r="J26" s="51">
        <v>337510.29</v>
      </c>
      <c r="K26" s="51">
        <v>1159154.98</v>
      </c>
      <c r="L26" s="51">
        <v>924168.39999999991</v>
      </c>
      <c r="M26" s="51">
        <v>392605.78</v>
      </c>
      <c r="N26" s="51">
        <v>1233844.51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x14ac:dyDescent="0.3">
      <c r="A27" s="34" t="s">
        <v>50</v>
      </c>
      <c r="B27" s="51">
        <v>717514.6</v>
      </c>
      <c r="C27" s="51">
        <v>383327.3</v>
      </c>
      <c r="D27" s="51">
        <v>990426.03</v>
      </c>
      <c r="E27" s="19"/>
      <c r="F27" s="51">
        <v>773312.4</v>
      </c>
      <c r="G27" s="51">
        <v>324650.3</v>
      </c>
      <c r="H27" s="51">
        <v>1116227.04</v>
      </c>
      <c r="I27" s="51">
        <v>1384964.9300000002</v>
      </c>
      <c r="J27" s="51">
        <v>611711.48600000003</v>
      </c>
      <c r="K27" s="51">
        <v>863358.56599999999</v>
      </c>
      <c r="L27" s="51">
        <v>713633.91999999993</v>
      </c>
      <c r="M27" s="51">
        <v>355024.22700000001</v>
      </c>
      <c r="N27" s="51">
        <v>829083.05200000003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x14ac:dyDescent="0.3">
      <c r="A28" s="34" t="s">
        <v>51</v>
      </c>
      <c r="B28" s="51">
        <v>588183.25</v>
      </c>
      <c r="C28" s="51">
        <v>324087.34999999998</v>
      </c>
      <c r="D28" s="51">
        <v>652853.28</v>
      </c>
      <c r="E28" s="19"/>
      <c r="F28" s="51">
        <v>665154.3899999999</v>
      </c>
      <c r="G28" s="51">
        <v>294139.772</v>
      </c>
      <c r="H28" s="51">
        <v>661806.84</v>
      </c>
      <c r="I28" s="51">
        <v>612220.99</v>
      </c>
      <c r="J28" s="51">
        <v>286203.55099999998</v>
      </c>
      <c r="K28" s="51">
        <v>675590.28599999996</v>
      </c>
      <c r="L28" s="51">
        <v>772765.63</v>
      </c>
      <c r="M28" s="51">
        <v>401011.70999999996</v>
      </c>
      <c r="N28" s="51">
        <v>647591.478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x14ac:dyDescent="0.3">
      <c r="A29" s="34" t="s">
        <v>52</v>
      </c>
      <c r="B29" s="51">
        <v>560340.91999999993</v>
      </c>
      <c r="C29" s="51">
        <v>285257.58999999997</v>
      </c>
      <c r="D29" s="51">
        <v>738894.49</v>
      </c>
      <c r="E29" s="19"/>
      <c r="F29" s="51">
        <v>580676.35199999996</v>
      </c>
      <c r="G29" s="51">
        <v>247224.83</v>
      </c>
      <c r="H29" s="51">
        <v>693308.35400000005</v>
      </c>
      <c r="I29" s="51">
        <v>575564.93999999994</v>
      </c>
      <c r="J29" s="51">
        <v>314580.75800000003</v>
      </c>
      <c r="K29" s="51">
        <v>656449.44299999997</v>
      </c>
      <c r="L29" s="51"/>
      <c r="M29" s="51"/>
      <c r="N29" s="5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6.9" customHeight="1" x14ac:dyDescent="0.3">
      <c r="A30" s="2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2.4" customHeight="1" x14ac:dyDescent="0.3">
      <c r="A31" s="28"/>
      <c r="B31" s="63"/>
      <c r="C31" s="63"/>
      <c r="D31" s="63"/>
      <c r="E31" s="63"/>
      <c r="F31" s="63"/>
      <c r="G31" s="63"/>
      <c r="H31" s="6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6.9" customHeight="1" x14ac:dyDescent="0.3">
      <c r="A32" s="28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23.4" x14ac:dyDescent="0.45">
      <c r="A33" s="30"/>
      <c r="B33" s="68" t="str">
        <f>"Input Water Produced ("&amp;C10&amp;")"</f>
        <v>Input Water Produced (MGD)</v>
      </c>
      <c r="C33" s="68"/>
      <c r="D33" s="68"/>
      <c r="E33" s="68"/>
      <c r="F33" s="68"/>
      <c r="G33" s="68"/>
      <c r="H33" s="6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x14ac:dyDescent="0.3">
      <c r="A34" s="30"/>
      <c r="B34" s="62" t="s">
        <v>20</v>
      </c>
      <c r="C34" s="62"/>
      <c r="D34" s="62"/>
      <c r="E34" s="62"/>
      <c r="F34" s="62"/>
      <c r="G34" s="62"/>
      <c r="H34" s="6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23.4" x14ac:dyDescent="0.45">
      <c r="A35" s="30"/>
      <c r="B35" s="28"/>
      <c r="C35" s="31" t="s">
        <v>3</v>
      </c>
      <c r="D35" s="32" t="s">
        <v>17</v>
      </c>
      <c r="E35" s="33"/>
      <c r="F35" s="32" t="s">
        <v>54</v>
      </c>
      <c r="G35" s="32" t="s">
        <v>59</v>
      </c>
      <c r="H35" s="32" t="s">
        <v>60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x14ac:dyDescent="0.3">
      <c r="A36" s="30"/>
      <c r="B36" s="28"/>
      <c r="C36" s="34" t="s">
        <v>53</v>
      </c>
      <c r="D36" s="47">
        <v>47.76</v>
      </c>
      <c r="E36" s="35"/>
      <c r="F36" s="47">
        <v>49.77</v>
      </c>
      <c r="G36" s="47">
        <v>46.27</v>
      </c>
      <c r="H36" s="47">
        <v>48.81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x14ac:dyDescent="0.3">
      <c r="A37" s="30"/>
      <c r="B37" s="28"/>
      <c r="C37" s="34" t="s">
        <v>8</v>
      </c>
      <c r="D37" s="47">
        <v>50.84</v>
      </c>
      <c r="E37" s="35"/>
      <c r="F37" s="47">
        <v>50.11</v>
      </c>
      <c r="G37" s="47">
        <v>47.36</v>
      </c>
      <c r="H37" s="47">
        <v>51.8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x14ac:dyDescent="0.3">
      <c r="A38" s="30"/>
      <c r="B38" s="28"/>
      <c r="C38" s="34" t="s">
        <v>9</v>
      </c>
      <c r="D38" s="47">
        <v>51.85</v>
      </c>
      <c r="E38" s="35"/>
      <c r="F38" s="47">
        <v>52.27</v>
      </c>
      <c r="G38" s="47">
        <v>46.91</v>
      </c>
      <c r="H38" s="47">
        <v>50.24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x14ac:dyDescent="0.3">
      <c r="A39" s="30"/>
      <c r="B39" s="28"/>
      <c r="C39" s="34" t="s">
        <v>10</v>
      </c>
      <c r="D39" s="47">
        <v>52.78</v>
      </c>
      <c r="E39" s="35"/>
      <c r="F39" s="47">
        <v>49.07</v>
      </c>
      <c r="G39" s="47">
        <v>51.2</v>
      </c>
      <c r="H39" s="47">
        <v>50.3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x14ac:dyDescent="0.3">
      <c r="A40" s="30"/>
      <c r="B40" s="28"/>
      <c r="C40" s="34" t="s">
        <v>2</v>
      </c>
      <c r="D40" s="47">
        <v>57.16</v>
      </c>
      <c r="E40" s="35"/>
      <c r="F40" s="47">
        <v>57.41</v>
      </c>
      <c r="G40" s="47">
        <v>60.29</v>
      </c>
      <c r="H40" s="47">
        <v>61.3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x14ac:dyDescent="0.3">
      <c r="A41" s="30"/>
      <c r="B41" s="28"/>
      <c r="C41" s="34" t="s">
        <v>11</v>
      </c>
      <c r="D41" s="47">
        <v>66.11</v>
      </c>
      <c r="E41" s="35"/>
      <c r="F41" s="47">
        <v>77.05</v>
      </c>
      <c r="G41" s="47">
        <v>73.45</v>
      </c>
      <c r="H41" s="47">
        <v>71.12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x14ac:dyDescent="0.3">
      <c r="A42" s="30"/>
      <c r="B42" s="28"/>
      <c r="C42" s="34" t="s">
        <v>12</v>
      </c>
      <c r="D42" s="47">
        <v>79.53</v>
      </c>
      <c r="E42" s="35"/>
      <c r="F42" s="47">
        <v>80.48</v>
      </c>
      <c r="G42" s="47">
        <v>63.9</v>
      </c>
      <c r="H42" s="47">
        <v>84.46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x14ac:dyDescent="0.3">
      <c r="A43" s="30"/>
      <c r="B43" s="28"/>
      <c r="C43" s="34" t="s">
        <v>13</v>
      </c>
      <c r="D43" s="47">
        <v>77.55</v>
      </c>
      <c r="E43" s="35"/>
      <c r="F43" s="47">
        <v>79.290000000000006</v>
      </c>
      <c r="G43" s="47">
        <v>68.010000000000005</v>
      </c>
      <c r="H43" s="47">
        <v>82.26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x14ac:dyDescent="0.3">
      <c r="A44" s="30"/>
      <c r="B44" s="28"/>
      <c r="C44" s="49" t="s">
        <v>49</v>
      </c>
      <c r="D44" s="50">
        <v>69.930000000000007</v>
      </c>
      <c r="E44"/>
      <c r="F44" s="50">
        <v>71.41</v>
      </c>
      <c r="G44" s="50">
        <v>61.27</v>
      </c>
      <c r="H44" s="50">
        <v>65.2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x14ac:dyDescent="0.3">
      <c r="A45" s="30"/>
      <c r="B45" s="28"/>
      <c r="C45" s="34" t="s">
        <v>50</v>
      </c>
      <c r="D45" s="52">
        <v>58.57</v>
      </c>
      <c r="E45"/>
      <c r="F45" s="52">
        <v>54.66</v>
      </c>
      <c r="G45" s="52">
        <v>54.92</v>
      </c>
      <c r="H45" s="52">
        <v>53.57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x14ac:dyDescent="0.3">
      <c r="A46" s="30"/>
      <c r="B46" s="28"/>
      <c r="C46" s="34" t="s">
        <v>51</v>
      </c>
      <c r="D46" s="52">
        <v>51.34</v>
      </c>
      <c r="E46"/>
      <c r="F46" s="52">
        <v>47.44</v>
      </c>
      <c r="G46" s="52">
        <v>48.19</v>
      </c>
      <c r="H46" s="52">
        <v>49.83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x14ac:dyDescent="0.3">
      <c r="A47" s="30"/>
      <c r="B47" s="28"/>
      <c r="C47" s="34" t="s">
        <v>52</v>
      </c>
      <c r="D47" s="52">
        <v>49.72</v>
      </c>
      <c r="E47"/>
      <c r="F47" s="52">
        <v>45.95</v>
      </c>
      <c r="G47" s="52">
        <v>47.74</v>
      </c>
      <c r="H47" s="5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x14ac:dyDescent="0.3">
      <c r="A48" s="30"/>
      <c r="B48" s="28"/>
      <c r="C48" s="2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x14ac:dyDescent="0.3">
      <c r="A49" s="28"/>
      <c r="B49" s="28"/>
      <c r="C49" s="2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x14ac:dyDescent="0.3">
      <c r="A50" s="28"/>
      <c r="B50" s="28"/>
      <c r="C50" s="2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x14ac:dyDescent="0.3">
      <c r="A51" s="28"/>
      <c r="B51" s="28"/>
      <c r="C51" s="2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x14ac:dyDescent="0.3">
      <c r="A52" s="28"/>
      <c r="B52" s="28"/>
      <c r="C52" s="2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x14ac:dyDescent="0.3">
      <c r="A53" s="28"/>
      <c r="B53" s="28"/>
      <c r="C53" s="2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x14ac:dyDescent="0.3">
      <c r="A54" s="28"/>
      <c r="B54" s="28"/>
      <c r="C54" s="2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x14ac:dyDescent="0.3">
      <c r="A55" s="28"/>
      <c r="B55" s="28"/>
      <c r="C55" s="2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x14ac:dyDescent="0.3">
      <c r="A56" s="28"/>
      <c r="B56" s="28"/>
      <c r="C56" s="2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x14ac:dyDescent="0.3">
      <c r="A57" s="28"/>
      <c r="B57" s="28"/>
      <c r="C57" s="2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x14ac:dyDescent="0.3">
      <c r="A58" s="28"/>
      <c r="B58" s="28"/>
      <c r="C58" s="2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x14ac:dyDescent="0.3">
      <c r="A59" s="28"/>
      <c r="B59" s="28"/>
      <c r="C59" s="2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x14ac:dyDescent="0.3">
      <c r="A60" s="28"/>
      <c r="B60" s="28"/>
      <c r="C60" s="2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x14ac:dyDescent="0.3">
      <c r="A61" s="28"/>
      <c r="B61" s="28"/>
      <c r="C61" s="2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x14ac:dyDescent="0.3">
      <c r="A62" s="28"/>
      <c r="B62" s="28"/>
      <c r="C62" s="2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x14ac:dyDescent="0.3">
      <c r="A63" s="28"/>
      <c r="B63" s="28"/>
      <c r="C63" s="2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x14ac:dyDescent="0.3">
      <c r="A64" s="28"/>
      <c r="B64" s="28"/>
      <c r="C64" s="2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x14ac:dyDescent="0.3">
      <c r="A65" s="28"/>
      <c r="B65" s="28"/>
      <c r="C65" s="2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x14ac:dyDescent="0.3">
      <c r="A66" s="28"/>
      <c r="B66" s="28"/>
      <c r="C66" s="2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x14ac:dyDescent="0.3">
      <c r="A67" s="28"/>
      <c r="B67" s="28"/>
      <c r="C67" s="2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x14ac:dyDescent="0.3">
      <c r="A68" s="28"/>
      <c r="B68" s="28"/>
      <c r="C68" s="2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x14ac:dyDescent="0.3">
      <c r="A69" s="28"/>
      <c r="B69" s="28"/>
      <c r="C69" s="2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x14ac:dyDescent="0.3">
      <c r="A70" s="28"/>
      <c r="B70" s="28"/>
      <c r="C70" s="2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x14ac:dyDescent="0.3">
      <c r="A71" s="28"/>
      <c r="B71" s="28"/>
      <c r="C71" s="2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x14ac:dyDescent="0.3">
      <c r="A72" s="28"/>
      <c r="B72" s="28"/>
      <c r="C72" s="2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x14ac:dyDescent="0.3">
      <c r="A73" s="28"/>
      <c r="B73" s="28"/>
      <c r="C73" s="2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x14ac:dyDescent="0.3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x14ac:dyDescent="0.3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x14ac:dyDescent="0.3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x14ac:dyDescent="0.3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x14ac:dyDescent="0.3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9:71" x14ac:dyDescent="0.3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9:71" x14ac:dyDescent="0.3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9:71" x14ac:dyDescent="0.3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9:71" x14ac:dyDescent="0.3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9:71" x14ac:dyDescent="0.3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9:71" x14ac:dyDescent="0.3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9:71" x14ac:dyDescent="0.3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9:71" x14ac:dyDescent="0.3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9:71" x14ac:dyDescent="0.3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9:71" x14ac:dyDescent="0.3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9:71" x14ac:dyDescent="0.3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9:71" x14ac:dyDescent="0.3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9:71" x14ac:dyDescent="0.3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9:71" x14ac:dyDescent="0.3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9:71" x14ac:dyDescent="0.3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9:71" x14ac:dyDescent="0.3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9:71" x14ac:dyDescent="0.3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9:71" x14ac:dyDescent="0.3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9:71" x14ac:dyDescent="0.3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9:71" x14ac:dyDescent="0.3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9:71" x14ac:dyDescent="0.3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9:71" x14ac:dyDescent="0.3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9:71" x14ac:dyDescent="0.3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9:71" x14ac:dyDescent="0.3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9:71" x14ac:dyDescent="0.3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9:71" x14ac:dyDescent="0.3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9:71" x14ac:dyDescent="0.3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9:71" x14ac:dyDescent="0.3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9:71" x14ac:dyDescent="0.3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9:71" x14ac:dyDescent="0.3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9:71" x14ac:dyDescent="0.3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9:71" x14ac:dyDescent="0.3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9:71" x14ac:dyDescent="0.3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9:71" x14ac:dyDescent="0.3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9:71" x14ac:dyDescent="0.3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9:71" x14ac:dyDescent="0.3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9:71" x14ac:dyDescent="0.3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9:71" x14ac:dyDescent="0.3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9:71" x14ac:dyDescent="0.3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9:71" x14ac:dyDescent="0.3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9:71" x14ac:dyDescent="0.3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9:71" x14ac:dyDescent="0.3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9:71" x14ac:dyDescent="0.3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9:71" x14ac:dyDescent="0.3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9:71" x14ac:dyDescent="0.3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9:71" x14ac:dyDescent="0.3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9:71" x14ac:dyDescent="0.3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9:71" x14ac:dyDescent="0.3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9:71" x14ac:dyDescent="0.3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9:71" x14ac:dyDescent="0.3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9:71" x14ac:dyDescent="0.3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9:71" x14ac:dyDescent="0.3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9:71" x14ac:dyDescent="0.3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9:71" x14ac:dyDescent="0.3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9:71" x14ac:dyDescent="0.3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9:71" x14ac:dyDescent="0.3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9:71" x14ac:dyDescent="0.3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9:71" x14ac:dyDescent="0.3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9:71" x14ac:dyDescent="0.3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9:71" x14ac:dyDescent="0.3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9:71" x14ac:dyDescent="0.3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9:71" x14ac:dyDescent="0.3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9:71" x14ac:dyDescent="0.3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9:71" x14ac:dyDescent="0.3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9:71" x14ac:dyDescent="0.3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9:71" x14ac:dyDescent="0.3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9:71" x14ac:dyDescent="0.3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9:71" x14ac:dyDescent="0.3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9:71" x14ac:dyDescent="0.3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9:71" x14ac:dyDescent="0.3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9:71" x14ac:dyDescent="0.3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9:71" x14ac:dyDescent="0.3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9:71" x14ac:dyDescent="0.3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9:71" x14ac:dyDescent="0.3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9:71" x14ac:dyDescent="0.3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9:71" x14ac:dyDescent="0.3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9:71" x14ac:dyDescent="0.3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9:71" x14ac:dyDescent="0.3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9:71" x14ac:dyDescent="0.3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9:71" x14ac:dyDescent="0.3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9:71" x14ac:dyDescent="0.3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9:71" x14ac:dyDescent="0.3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9:71" x14ac:dyDescent="0.3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9:71" x14ac:dyDescent="0.3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9:71" x14ac:dyDescent="0.3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9:71" x14ac:dyDescent="0.3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9:71" x14ac:dyDescent="0.3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9:71" x14ac:dyDescent="0.3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9:71" x14ac:dyDescent="0.3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9:71" x14ac:dyDescent="0.3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9:71" x14ac:dyDescent="0.3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9:71" x14ac:dyDescent="0.3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9:71" x14ac:dyDescent="0.3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9:71" x14ac:dyDescent="0.3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9:71" x14ac:dyDescent="0.3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9:71" x14ac:dyDescent="0.3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9:71" x14ac:dyDescent="0.3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9:71" x14ac:dyDescent="0.3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9:71" x14ac:dyDescent="0.3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9:71" x14ac:dyDescent="0.3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9:71" x14ac:dyDescent="0.3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9:71" x14ac:dyDescent="0.3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9:71" x14ac:dyDescent="0.3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9:71" x14ac:dyDescent="0.3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9:71" x14ac:dyDescent="0.3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9:71" x14ac:dyDescent="0.3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9:71" x14ac:dyDescent="0.3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9:71" x14ac:dyDescent="0.3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9:71" x14ac:dyDescent="0.3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9:71" x14ac:dyDescent="0.3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9:71" x14ac:dyDescent="0.3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9:71" x14ac:dyDescent="0.3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9:71" x14ac:dyDescent="0.3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9:71" x14ac:dyDescent="0.3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9:71" x14ac:dyDescent="0.3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9:71" x14ac:dyDescent="0.3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9:71" x14ac:dyDescent="0.3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9:71" x14ac:dyDescent="0.3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9:71" x14ac:dyDescent="0.3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9:71" x14ac:dyDescent="0.3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9:71" x14ac:dyDescent="0.3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9:71" x14ac:dyDescent="0.3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9:71" x14ac:dyDescent="0.3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9:71" x14ac:dyDescent="0.3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9:71" x14ac:dyDescent="0.3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9:71" x14ac:dyDescent="0.3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9:71" x14ac:dyDescent="0.3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9:71" x14ac:dyDescent="0.3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9:71" x14ac:dyDescent="0.3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9:71" x14ac:dyDescent="0.3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9:71" x14ac:dyDescent="0.3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9:71" x14ac:dyDescent="0.3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9:71" x14ac:dyDescent="0.3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9:71" x14ac:dyDescent="0.3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9:71" x14ac:dyDescent="0.3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9:71" x14ac:dyDescent="0.3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9:71" x14ac:dyDescent="0.3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9:71" x14ac:dyDescent="0.3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9:71" x14ac:dyDescent="0.3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9:71" x14ac:dyDescent="0.3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9:71" x14ac:dyDescent="0.3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9:71" x14ac:dyDescent="0.3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9:71" x14ac:dyDescent="0.3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9:71" x14ac:dyDescent="0.3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9:71" x14ac:dyDescent="0.3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9:71" x14ac:dyDescent="0.3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9:71" x14ac:dyDescent="0.3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9:71" x14ac:dyDescent="0.3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9:71" x14ac:dyDescent="0.3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9:71" x14ac:dyDescent="0.3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9:71" x14ac:dyDescent="0.3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9:71" x14ac:dyDescent="0.3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9:71" x14ac:dyDescent="0.3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9:71" x14ac:dyDescent="0.3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9:71" x14ac:dyDescent="0.3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9:71" x14ac:dyDescent="0.3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9:71" x14ac:dyDescent="0.3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9:71" x14ac:dyDescent="0.3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9:71" x14ac:dyDescent="0.3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9:71" x14ac:dyDescent="0.3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9:71" x14ac:dyDescent="0.3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9:71" x14ac:dyDescent="0.3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9:71" x14ac:dyDescent="0.3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9:71" x14ac:dyDescent="0.3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9:71" x14ac:dyDescent="0.3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9:71" x14ac:dyDescent="0.3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9:71" x14ac:dyDescent="0.3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9:71" x14ac:dyDescent="0.3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9:71" x14ac:dyDescent="0.3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9:71" x14ac:dyDescent="0.3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9:71" x14ac:dyDescent="0.3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9:71" x14ac:dyDescent="0.3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9:71" x14ac:dyDescent="0.3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9:71" x14ac:dyDescent="0.3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9:71" x14ac:dyDescent="0.3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9:71" x14ac:dyDescent="0.3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9:71" x14ac:dyDescent="0.3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9:71" x14ac:dyDescent="0.3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9:71" x14ac:dyDescent="0.3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9:71" x14ac:dyDescent="0.3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9:71" x14ac:dyDescent="0.3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9:71" x14ac:dyDescent="0.3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9:71" x14ac:dyDescent="0.3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9:71" x14ac:dyDescent="0.3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9:71" x14ac:dyDescent="0.3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9:71" x14ac:dyDescent="0.3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9:71" x14ac:dyDescent="0.3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9:71" x14ac:dyDescent="0.3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9:71" x14ac:dyDescent="0.3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9:71" x14ac:dyDescent="0.3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9:71" x14ac:dyDescent="0.3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9:71" x14ac:dyDescent="0.3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9:71" x14ac:dyDescent="0.3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9:71" x14ac:dyDescent="0.3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9:71" x14ac:dyDescent="0.3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9:71" x14ac:dyDescent="0.3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9:71" x14ac:dyDescent="0.3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9:71" x14ac:dyDescent="0.3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9:71" x14ac:dyDescent="0.3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9:71" x14ac:dyDescent="0.3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9:71" x14ac:dyDescent="0.3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9:71" x14ac:dyDescent="0.3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9:71" x14ac:dyDescent="0.3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9:71" x14ac:dyDescent="0.3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9:71" x14ac:dyDescent="0.3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9:71" x14ac:dyDescent="0.3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9:71" x14ac:dyDescent="0.3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9:71" x14ac:dyDescent="0.3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9:71" x14ac:dyDescent="0.3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9:71" x14ac:dyDescent="0.3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9:71" x14ac:dyDescent="0.3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9:71" x14ac:dyDescent="0.3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9:71" x14ac:dyDescent="0.3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9:71" x14ac:dyDescent="0.3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9:71" x14ac:dyDescent="0.3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9:71" x14ac:dyDescent="0.3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L16:N16"/>
    <mergeCell ref="I16:K16"/>
    <mergeCell ref="B34:H34"/>
    <mergeCell ref="B31:H31"/>
    <mergeCell ref="B12:H12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topLeftCell="C1" zoomScaleNormal="100" zoomScaleSheetLayoutView="100" workbookViewId="0">
      <selection activeCell="T54" sqref="T54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22" max="16384" width="9.109375" style="8"/>
  </cols>
  <sheetData>
    <row r="1" spans="1:26" ht="23.4" x14ac:dyDescent="0.45">
      <c r="A1" s="3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/>
      <c r="W1"/>
      <c r="X1"/>
      <c r="Y1"/>
      <c r="Z1"/>
    </row>
    <row r="2" spans="1:26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/>
      <c r="W2"/>
      <c r="X2"/>
      <c r="Y2"/>
      <c r="Z2"/>
    </row>
    <row r="3" spans="1:26" ht="18" x14ac:dyDescent="0.35">
      <c r="A3" s="28"/>
      <c r="B3" s="38" t="s">
        <v>25</v>
      </c>
      <c r="C3" s="28"/>
      <c r="D3" s="28"/>
      <c r="E3" s="28"/>
      <c r="F3" s="28"/>
      <c r="G3" s="53" t="s">
        <v>55</v>
      </c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/>
      <c r="W3"/>
      <c r="X3"/>
      <c r="Y3"/>
      <c r="Z3"/>
    </row>
    <row r="4" spans="1:26" ht="18" x14ac:dyDescent="0.35">
      <c r="A4" s="28"/>
      <c r="B4" s="28"/>
      <c r="C4" s="28"/>
      <c r="D4" s="28"/>
      <c r="E4" s="28"/>
      <c r="F4" s="28"/>
      <c r="G4" s="53" t="s">
        <v>56</v>
      </c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28"/>
      <c r="T4" s="28"/>
      <c r="U4" s="28"/>
      <c r="V4"/>
      <c r="W4"/>
      <c r="X4"/>
      <c r="Y4"/>
      <c r="Z4"/>
    </row>
    <row r="5" spans="1:26" x14ac:dyDescent="0.3">
      <c r="A5" s="28"/>
      <c r="B5" s="28"/>
      <c r="C5" s="28" t="s">
        <v>26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/>
      <c r="W5"/>
      <c r="X5"/>
      <c r="Y5"/>
      <c r="Z5"/>
    </row>
    <row r="6" spans="1:26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/>
      <c r="W6"/>
      <c r="X6"/>
      <c r="Y6"/>
      <c r="Z6"/>
    </row>
    <row r="7" spans="1:26" x14ac:dyDescent="0.3">
      <c r="P7" s="8"/>
      <c r="V7"/>
      <c r="W7"/>
      <c r="X7"/>
      <c r="Y7"/>
      <c r="Z7"/>
    </row>
    <row r="8" spans="1:26" x14ac:dyDescent="0.3">
      <c r="C8" s="22" t="s">
        <v>51</v>
      </c>
      <c r="E8" s="23">
        <v>7346271.0199999996</v>
      </c>
      <c r="G8" s="23">
        <v>1235822.03</v>
      </c>
      <c r="H8" s="43"/>
      <c r="I8" s="41">
        <v>737851.39</v>
      </c>
      <c r="K8" s="23">
        <v>565049.5</v>
      </c>
      <c r="M8" s="23">
        <v>2453793.0499999998</v>
      </c>
      <c r="O8" s="23">
        <f>SUM(E8,G8,I8,K8,M8,)</f>
        <v>12338786.989999998</v>
      </c>
      <c r="P8" s="8"/>
      <c r="V8"/>
      <c r="W8"/>
      <c r="X8"/>
      <c r="Y8"/>
      <c r="Z8"/>
    </row>
    <row r="9" spans="1:26" x14ac:dyDescent="0.3">
      <c r="C9" s="44" t="s">
        <v>27</v>
      </c>
      <c r="D9" s="15"/>
      <c r="E9" s="45" t="s">
        <v>28</v>
      </c>
      <c r="F9" s="45"/>
      <c r="G9" s="45" t="s">
        <v>43</v>
      </c>
      <c r="H9" s="45"/>
      <c r="I9" s="45" t="s">
        <v>44</v>
      </c>
      <c r="J9" s="45"/>
      <c r="K9" s="45" t="s">
        <v>45</v>
      </c>
      <c r="L9" s="45"/>
      <c r="M9" s="45" t="s">
        <v>29</v>
      </c>
      <c r="N9" s="45"/>
      <c r="O9" s="45" t="s">
        <v>30</v>
      </c>
      <c r="P9" s="8"/>
      <c r="V9"/>
      <c r="W9"/>
      <c r="X9"/>
      <c r="Y9"/>
      <c r="Z9"/>
    </row>
    <row r="10" spans="1:26" x14ac:dyDescent="0.3">
      <c r="P10" s="8"/>
      <c r="V10"/>
      <c r="W10"/>
      <c r="X10"/>
      <c r="Y10"/>
      <c r="Z10"/>
    </row>
    <row r="11" spans="1:26" x14ac:dyDescent="0.3">
      <c r="P11" s="8"/>
      <c r="V11"/>
      <c r="W11"/>
      <c r="X11"/>
      <c r="Y11"/>
      <c r="Z11"/>
    </row>
    <row r="12" spans="1:26" x14ac:dyDescent="0.3">
      <c r="C12" s="22" t="s">
        <v>50</v>
      </c>
      <c r="E12" s="23">
        <v>6830790.7300000004</v>
      </c>
      <c r="G12" s="23">
        <v>1420629.39</v>
      </c>
      <c r="H12" s="43"/>
      <c r="I12" s="41">
        <v>755997.95</v>
      </c>
      <c r="K12" s="23">
        <v>578657.32999999996</v>
      </c>
      <c r="M12" s="23">
        <v>2293015.87</v>
      </c>
      <c r="O12" s="23">
        <f>SUM(E12,G12,I12,K12,M12)</f>
        <v>11879091.27</v>
      </c>
      <c r="P12" s="8"/>
      <c r="V12"/>
      <c r="W12"/>
      <c r="X12"/>
      <c r="Y12"/>
      <c r="Z12"/>
    </row>
    <row r="13" spans="1:26" x14ac:dyDescent="0.3">
      <c r="C13" s="45" t="s">
        <v>31</v>
      </c>
      <c r="D13" s="15"/>
      <c r="E13" s="45" t="s">
        <v>28</v>
      </c>
      <c r="F13" s="45"/>
      <c r="G13" s="45" t="s">
        <v>43</v>
      </c>
      <c r="H13" s="45"/>
      <c r="I13" s="45" t="s">
        <v>44</v>
      </c>
      <c r="J13" s="45"/>
      <c r="K13" s="45" t="s">
        <v>45</v>
      </c>
      <c r="L13" s="45"/>
      <c r="M13" s="45" t="s">
        <v>29</v>
      </c>
      <c r="N13" s="45"/>
      <c r="O13" s="45" t="s">
        <v>30</v>
      </c>
      <c r="P13" s="8"/>
      <c r="V13"/>
      <c r="W13"/>
      <c r="X13"/>
      <c r="Y13"/>
      <c r="Z13"/>
    </row>
    <row r="14" spans="1:26" x14ac:dyDescent="0.3">
      <c r="P14" s="8"/>
      <c r="V14"/>
      <c r="W14"/>
      <c r="X14"/>
      <c r="Y14"/>
      <c r="Z14"/>
    </row>
    <row r="15" spans="1:26" x14ac:dyDescent="0.3">
      <c r="P15" s="8"/>
      <c r="V15"/>
      <c r="W15"/>
      <c r="X15"/>
      <c r="Y15"/>
      <c r="Z15"/>
    </row>
    <row r="16" spans="1:26" x14ac:dyDescent="0.3">
      <c r="C16" s="22" t="s">
        <v>51</v>
      </c>
      <c r="E16" s="23">
        <v>5427697.3099999996</v>
      </c>
      <c r="G16" s="23">
        <v>2192551.67</v>
      </c>
      <c r="H16" s="43">
        <v>430530.69</v>
      </c>
      <c r="I16" s="41">
        <v>618983.56000000006</v>
      </c>
      <c r="K16" s="23">
        <v>414124.46</v>
      </c>
      <c r="M16" s="23">
        <v>2495784.15</v>
      </c>
      <c r="O16" s="23">
        <f>SUM(E16,G16,I16,K16,M16)</f>
        <v>11149141.15</v>
      </c>
      <c r="P16" s="8"/>
      <c r="V16"/>
      <c r="W16"/>
      <c r="X16"/>
      <c r="Y16"/>
      <c r="Z16"/>
    </row>
    <row r="17" spans="1:26" x14ac:dyDescent="0.3">
      <c r="C17" s="45" t="s">
        <v>32</v>
      </c>
      <c r="D17" s="15"/>
      <c r="E17" s="45" t="s">
        <v>28</v>
      </c>
      <c r="F17" s="45"/>
      <c r="G17" s="45" t="s">
        <v>43</v>
      </c>
      <c r="H17" s="45"/>
      <c r="I17" s="45" t="s">
        <v>44</v>
      </c>
      <c r="J17" s="45"/>
      <c r="K17" s="45" t="s">
        <v>45</v>
      </c>
      <c r="L17" s="45"/>
      <c r="M17" s="45" t="s">
        <v>29</v>
      </c>
      <c r="N17" s="45"/>
      <c r="O17" s="45" t="s">
        <v>30</v>
      </c>
      <c r="P17" s="8"/>
      <c r="V17"/>
      <c r="W17"/>
      <c r="X17"/>
      <c r="Y17"/>
      <c r="Z17"/>
    </row>
    <row r="18" spans="1:26" x14ac:dyDescent="0.3">
      <c r="P18" s="8"/>
      <c r="V18"/>
      <c r="W18"/>
      <c r="X18"/>
      <c r="Y18"/>
      <c r="Z18"/>
    </row>
    <row r="19" spans="1:26" x14ac:dyDescent="0.3">
      <c r="P19" s="8"/>
      <c r="V19"/>
      <c r="W19"/>
      <c r="X19"/>
      <c r="Y19"/>
      <c r="Z19"/>
    </row>
    <row r="20" spans="1:26" x14ac:dyDescent="0.3">
      <c r="C20" s="22" t="s">
        <v>50</v>
      </c>
      <c r="E20" s="23">
        <v>11429342.35</v>
      </c>
      <c r="G20" s="23">
        <v>1157734.8600000001</v>
      </c>
      <c r="H20" s="43">
        <v>430530.69</v>
      </c>
      <c r="I20" s="41">
        <v>1014359.4</v>
      </c>
      <c r="K20" s="23">
        <v>390670.11</v>
      </c>
      <c r="M20" s="23">
        <v>2563032.35</v>
      </c>
      <c r="O20" s="23">
        <f>SUM(E20,G20,I20,K20,M20)</f>
        <v>16555139.069999998</v>
      </c>
      <c r="P20" s="8"/>
      <c r="V20"/>
      <c r="W20"/>
      <c r="X20"/>
      <c r="Y20"/>
      <c r="Z20"/>
    </row>
    <row r="21" spans="1:26" x14ac:dyDescent="0.3">
      <c r="C21" s="45" t="s">
        <v>33</v>
      </c>
      <c r="D21" s="15"/>
      <c r="E21" s="45" t="s">
        <v>28</v>
      </c>
      <c r="F21" s="45"/>
      <c r="G21" s="45" t="s">
        <v>43</v>
      </c>
      <c r="H21" s="45"/>
      <c r="I21" s="45" t="s">
        <v>44</v>
      </c>
      <c r="J21" s="45"/>
      <c r="K21" s="45" t="s">
        <v>45</v>
      </c>
      <c r="L21" s="45"/>
      <c r="M21" s="45" t="s">
        <v>29</v>
      </c>
      <c r="N21" s="45"/>
      <c r="O21" s="45" t="s">
        <v>30</v>
      </c>
      <c r="P21" s="15"/>
      <c r="V21"/>
      <c r="W21"/>
      <c r="X21"/>
      <c r="Y21"/>
      <c r="Z21"/>
    </row>
    <row r="22" spans="1:26" x14ac:dyDescent="0.3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V22"/>
      <c r="W22"/>
      <c r="X22"/>
      <c r="Y22"/>
      <c r="Z22"/>
    </row>
    <row r="23" spans="1:26" x14ac:dyDescent="0.3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V23"/>
      <c r="W23"/>
      <c r="X23"/>
      <c r="Y23"/>
      <c r="Z23"/>
    </row>
    <row r="24" spans="1:26" ht="18" x14ac:dyDescent="0.35">
      <c r="A24" s="28"/>
      <c r="B24" s="38" t="s">
        <v>34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/>
      <c r="W24"/>
      <c r="X24"/>
      <c r="Y24"/>
      <c r="Z24"/>
    </row>
    <row r="25" spans="1:26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/>
      <c r="W25"/>
      <c r="X25"/>
      <c r="Y25"/>
      <c r="Z25"/>
    </row>
    <row r="26" spans="1:26" x14ac:dyDescent="0.3">
      <c r="A26" s="28"/>
      <c r="B26" s="28"/>
      <c r="C26" s="28" t="s">
        <v>35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/>
      <c r="W26"/>
      <c r="X26"/>
      <c r="Y26"/>
      <c r="Z26"/>
    </row>
    <row r="27" spans="1:26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/>
      <c r="W27"/>
      <c r="X27"/>
      <c r="Y27"/>
      <c r="Z27"/>
    </row>
    <row r="28" spans="1:26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/>
      <c r="W28"/>
      <c r="X28"/>
      <c r="Y28"/>
      <c r="Z28"/>
    </row>
    <row r="29" spans="1:26" x14ac:dyDescent="0.3">
      <c r="A29" s="39"/>
      <c r="B29" s="39"/>
      <c r="C29" s="22" t="s">
        <v>10</v>
      </c>
      <c r="D29" s="39"/>
      <c r="E29" s="18" t="s">
        <v>46</v>
      </c>
      <c r="F29" s="39"/>
      <c r="G29" s="23" t="s">
        <v>46</v>
      </c>
      <c r="H29" s="41"/>
      <c r="I29" s="41"/>
      <c r="J29" s="3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/>
      <c r="W29"/>
      <c r="X29"/>
      <c r="Y29"/>
      <c r="Z29"/>
    </row>
    <row r="30" spans="1:26" ht="28.8" x14ac:dyDescent="0.3">
      <c r="C30" s="15" t="s">
        <v>27</v>
      </c>
      <c r="D30" s="15"/>
      <c r="E30" s="24" t="s">
        <v>36</v>
      </c>
      <c r="F30" s="15"/>
      <c r="G30" s="24" t="s">
        <v>37</v>
      </c>
      <c r="H30" s="24"/>
      <c r="I30" s="24"/>
      <c r="J30" s="15"/>
      <c r="K30" s="36"/>
      <c r="L30" s="36"/>
      <c r="M30" s="36"/>
      <c r="N30" s="36"/>
      <c r="O30" s="36"/>
      <c r="P30" s="36"/>
      <c r="V30"/>
      <c r="W30"/>
      <c r="X30"/>
    </row>
    <row r="31" spans="1:26" x14ac:dyDescent="0.3">
      <c r="K31"/>
      <c r="L31"/>
      <c r="M31"/>
      <c r="N31"/>
      <c r="O31"/>
      <c r="V31"/>
      <c r="W31"/>
      <c r="X31"/>
    </row>
    <row r="32" spans="1:26" x14ac:dyDescent="0.3">
      <c r="C32" s="15"/>
      <c r="D32" s="15"/>
      <c r="E32" s="15"/>
      <c r="F32" s="15"/>
      <c r="G32" s="15"/>
      <c r="H32" s="15"/>
      <c r="I32" s="15"/>
      <c r="J32" s="15"/>
      <c r="K32" s="36"/>
      <c r="L32"/>
      <c r="M32"/>
      <c r="N32"/>
      <c r="O32"/>
      <c r="V32"/>
      <c r="W32"/>
      <c r="X32"/>
    </row>
    <row r="33" spans="1:24" x14ac:dyDescent="0.3">
      <c r="C33" s="22" t="s">
        <v>9</v>
      </c>
      <c r="D33" s="15"/>
      <c r="E33" s="18" t="s">
        <v>46</v>
      </c>
      <c r="F33" s="15"/>
      <c r="G33" s="23" t="s">
        <v>46</v>
      </c>
      <c r="H33" s="41"/>
      <c r="I33" s="41"/>
      <c r="J33" s="15"/>
      <c r="K33" s="36"/>
      <c r="L33"/>
      <c r="M33"/>
      <c r="N33"/>
      <c r="O33"/>
      <c r="V33"/>
      <c r="W33"/>
      <c r="X33"/>
    </row>
    <row r="34" spans="1:24" ht="28.8" x14ac:dyDescent="0.3">
      <c r="C34" s="15" t="s">
        <v>31</v>
      </c>
      <c r="D34" s="15"/>
      <c r="E34" s="24" t="s">
        <v>36</v>
      </c>
      <c r="F34" s="15"/>
      <c r="G34" s="24" t="s">
        <v>37</v>
      </c>
      <c r="H34" s="24"/>
      <c r="I34" s="24"/>
      <c r="J34" s="15"/>
      <c r="K34" s="36"/>
      <c r="L34"/>
      <c r="M34"/>
      <c r="N34"/>
      <c r="O34"/>
      <c r="V34"/>
      <c r="W34"/>
      <c r="X34"/>
    </row>
    <row r="35" spans="1:24" x14ac:dyDescent="0.3">
      <c r="C35" s="15"/>
      <c r="D35" s="15"/>
      <c r="E35" s="15"/>
      <c r="F35" s="15"/>
      <c r="G35" s="15"/>
      <c r="H35" s="15"/>
      <c r="I35" s="15"/>
      <c r="J35" s="15"/>
      <c r="K35" s="36"/>
      <c r="L35"/>
      <c r="M35"/>
      <c r="N35"/>
      <c r="O35"/>
      <c r="V35"/>
      <c r="W35"/>
      <c r="X35"/>
    </row>
    <row r="36" spans="1:24" x14ac:dyDescent="0.3">
      <c r="C36" s="15"/>
      <c r="D36" s="15"/>
      <c r="E36" s="15"/>
      <c r="F36" s="15"/>
      <c r="G36" s="15"/>
      <c r="H36" s="15"/>
      <c r="I36" s="15"/>
      <c r="J36" s="15"/>
      <c r="K36" s="36"/>
      <c r="L36"/>
      <c r="M36"/>
      <c r="N36"/>
      <c r="O36"/>
      <c r="V36"/>
      <c r="W36"/>
      <c r="X36"/>
    </row>
    <row r="37" spans="1:24" x14ac:dyDescent="0.3">
      <c r="C37" s="22" t="s">
        <v>10</v>
      </c>
      <c r="D37" s="15"/>
      <c r="E37" s="18" t="s">
        <v>46</v>
      </c>
      <c r="F37" s="15"/>
      <c r="G37" s="23" t="s">
        <v>46</v>
      </c>
      <c r="H37" s="41"/>
      <c r="I37" s="41"/>
      <c r="J37" s="15"/>
      <c r="K37" s="36"/>
      <c r="L37"/>
      <c r="M37"/>
      <c r="N37"/>
      <c r="O37"/>
      <c r="V37"/>
      <c r="W37"/>
      <c r="X37"/>
    </row>
    <row r="38" spans="1:24" ht="28.8" x14ac:dyDescent="0.3">
      <c r="C38" s="15" t="s">
        <v>32</v>
      </c>
      <c r="D38" s="15"/>
      <c r="E38" s="24" t="s">
        <v>36</v>
      </c>
      <c r="F38" s="15"/>
      <c r="G38" s="24" t="s">
        <v>37</v>
      </c>
      <c r="H38" s="24"/>
      <c r="I38" s="24"/>
      <c r="J38" s="15"/>
      <c r="K38" s="36"/>
      <c r="L38"/>
      <c r="M38"/>
      <c r="N38"/>
      <c r="O38"/>
      <c r="V38"/>
      <c r="W38"/>
      <c r="X38"/>
    </row>
    <row r="39" spans="1:24" x14ac:dyDescent="0.3">
      <c r="C39" s="15"/>
      <c r="D39" s="15"/>
      <c r="E39" s="15"/>
      <c r="F39" s="15"/>
      <c r="G39" s="15"/>
      <c r="H39" s="15"/>
      <c r="I39" s="15"/>
      <c r="J39" s="15"/>
      <c r="K39" s="36"/>
      <c r="L39"/>
      <c r="M39"/>
      <c r="N39"/>
      <c r="O39"/>
      <c r="V39"/>
      <c r="W39"/>
      <c r="X39"/>
    </row>
    <row r="40" spans="1:24" x14ac:dyDescent="0.3">
      <c r="C40" s="15"/>
      <c r="D40" s="15"/>
      <c r="E40" s="15"/>
      <c r="F40" s="15"/>
      <c r="G40" s="15"/>
      <c r="H40" s="15"/>
      <c r="I40" s="15"/>
      <c r="J40" s="15"/>
      <c r="K40" s="36"/>
      <c r="L40"/>
      <c r="M40"/>
      <c r="N40"/>
      <c r="O40"/>
      <c r="V40"/>
      <c r="W40"/>
      <c r="X40"/>
    </row>
    <row r="41" spans="1:24" x14ac:dyDescent="0.3">
      <c r="C41" s="22" t="s">
        <v>9</v>
      </c>
      <c r="D41" s="15"/>
      <c r="E41" s="18" t="s">
        <v>46</v>
      </c>
      <c r="F41" s="15"/>
      <c r="G41" s="23" t="s">
        <v>46</v>
      </c>
      <c r="H41" s="41"/>
      <c r="I41" s="41"/>
      <c r="J41" s="15"/>
      <c r="K41" s="36"/>
      <c r="L41"/>
      <c r="M41"/>
      <c r="N41"/>
      <c r="O41"/>
      <c r="V41"/>
      <c r="W41"/>
      <c r="X41"/>
    </row>
    <row r="42" spans="1:24" ht="28.8" x14ac:dyDescent="0.3">
      <c r="C42" s="15" t="s">
        <v>33</v>
      </c>
      <c r="D42" s="15"/>
      <c r="E42" s="24" t="s">
        <v>36</v>
      </c>
      <c r="F42" s="15"/>
      <c r="G42" s="24" t="s">
        <v>37</v>
      </c>
      <c r="H42" s="24"/>
      <c r="I42" s="24"/>
      <c r="J42" s="15"/>
      <c r="K42" s="36"/>
      <c r="L42"/>
      <c r="M42"/>
      <c r="N42"/>
      <c r="O42"/>
      <c r="V42"/>
      <c r="W42"/>
      <c r="X42"/>
    </row>
    <row r="43" spans="1:24" x14ac:dyDescent="0.3">
      <c r="C43" s="15"/>
      <c r="D43" s="15"/>
      <c r="E43" s="15"/>
      <c r="F43" s="15"/>
      <c r="G43" s="15"/>
      <c r="H43" s="15"/>
      <c r="I43" s="15"/>
      <c r="J43" s="15"/>
      <c r="K43" s="36"/>
      <c r="L43"/>
      <c r="M43"/>
      <c r="N43"/>
      <c r="O43"/>
      <c r="V43"/>
      <c r="W43"/>
      <c r="X43"/>
    </row>
    <row r="44" spans="1:24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/>
      <c r="M44"/>
      <c r="N44"/>
      <c r="O44"/>
      <c r="V44"/>
      <c r="W44"/>
      <c r="X44"/>
    </row>
    <row r="45" spans="1:24" ht="18" x14ac:dyDescent="0.35">
      <c r="A45" s="28"/>
      <c r="B45" s="38" t="s">
        <v>38</v>
      </c>
      <c r="C45" s="28"/>
      <c r="D45" s="28"/>
      <c r="E45" s="28"/>
      <c r="F45" s="28"/>
      <c r="G45" s="28"/>
      <c r="H45" s="28"/>
      <c r="I45" s="28"/>
      <c r="J45" s="28"/>
      <c r="K45" s="28"/>
      <c r="L45"/>
      <c r="M45" s="48"/>
      <c r="N45"/>
      <c r="O45"/>
      <c r="V45"/>
      <c r="W45"/>
      <c r="X45"/>
    </row>
    <row r="46" spans="1:24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/>
      <c r="M46"/>
      <c r="N46"/>
      <c r="O46"/>
      <c r="V46"/>
      <c r="W46"/>
      <c r="X46"/>
    </row>
    <row r="47" spans="1:24" x14ac:dyDescent="0.3">
      <c r="A47" s="28"/>
      <c r="B47" s="28"/>
      <c r="C47" s="28" t="s">
        <v>39</v>
      </c>
      <c r="D47" s="28"/>
      <c r="E47" s="28"/>
      <c r="F47" s="28"/>
      <c r="G47" s="28"/>
      <c r="H47" s="28"/>
      <c r="I47" s="28"/>
      <c r="J47" s="28"/>
      <c r="K47" s="28"/>
      <c r="L47"/>
      <c r="M47"/>
      <c r="N47"/>
      <c r="O47"/>
      <c r="V47"/>
      <c r="W47"/>
      <c r="X47"/>
    </row>
    <row r="48" spans="1:24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/>
      <c r="M48"/>
      <c r="N48"/>
      <c r="O48"/>
      <c r="V48"/>
      <c r="W48"/>
      <c r="X48"/>
    </row>
    <row r="49" spans="1:24" x14ac:dyDescent="0.3">
      <c r="C49" s="15"/>
      <c r="D49" s="15"/>
      <c r="E49" s="15"/>
      <c r="F49" s="15"/>
      <c r="G49" s="15"/>
      <c r="H49" s="15"/>
      <c r="I49" s="15"/>
      <c r="J49" s="15"/>
      <c r="K49" s="15"/>
      <c r="M49"/>
      <c r="N49"/>
      <c r="O49"/>
      <c r="V49"/>
      <c r="W49"/>
      <c r="X49"/>
    </row>
    <row r="50" spans="1:24" x14ac:dyDescent="0.3">
      <c r="C50" s="22" t="s">
        <v>51</v>
      </c>
      <c r="D50" s="15"/>
      <c r="E50" s="55">
        <v>7440836.6900000004</v>
      </c>
      <c r="F50" s="15"/>
      <c r="G50" s="22" t="s">
        <v>50</v>
      </c>
      <c r="H50" s="42"/>
      <c r="I50" s="42"/>
      <c r="J50" s="15"/>
      <c r="K50" s="55">
        <v>9149769.2799999993</v>
      </c>
      <c r="M50"/>
      <c r="N50"/>
      <c r="O50"/>
      <c r="V50"/>
      <c r="W50"/>
      <c r="X50"/>
    </row>
    <row r="51" spans="1:24" x14ac:dyDescent="0.3">
      <c r="C51" s="45" t="s">
        <v>27</v>
      </c>
      <c r="D51" s="15"/>
      <c r="E51" s="46" t="s">
        <v>40</v>
      </c>
      <c r="F51" s="15"/>
      <c r="G51" s="45" t="s">
        <v>31</v>
      </c>
      <c r="H51" s="15"/>
      <c r="I51" s="15"/>
      <c r="J51" s="15"/>
      <c r="K51" s="46" t="s">
        <v>40</v>
      </c>
      <c r="L51" s="15"/>
      <c r="M51"/>
      <c r="N51"/>
      <c r="O51"/>
      <c r="V51"/>
      <c r="W51"/>
      <c r="X51"/>
    </row>
    <row r="52" spans="1:24" x14ac:dyDescent="0.3">
      <c r="C52" s="15"/>
      <c r="D52" s="15"/>
      <c r="E52" s="15"/>
      <c r="F52" s="15"/>
      <c r="G52" s="15"/>
      <c r="H52" s="15"/>
      <c r="I52" s="15"/>
      <c r="J52" s="15"/>
      <c r="K52" s="15"/>
      <c r="L52" s="15"/>
      <c r="M52"/>
      <c r="N52"/>
      <c r="O52"/>
      <c r="V52"/>
      <c r="W52"/>
      <c r="X52"/>
    </row>
    <row r="53" spans="1:24" x14ac:dyDescent="0.3">
      <c r="C53" s="15"/>
      <c r="D53" s="15"/>
      <c r="E53" s="15" t="s">
        <v>57</v>
      </c>
      <c r="F53" s="15"/>
      <c r="G53" s="15"/>
      <c r="H53" s="15"/>
      <c r="I53" s="15"/>
      <c r="J53" s="15"/>
      <c r="K53" s="15"/>
      <c r="L53" s="15"/>
      <c r="M53"/>
      <c r="N53"/>
      <c r="O53"/>
      <c r="V53"/>
      <c r="W53"/>
      <c r="X53"/>
    </row>
    <row r="54" spans="1:24" x14ac:dyDescent="0.3">
      <c r="C54" s="15"/>
      <c r="D54" s="15"/>
      <c r="E54" s="15"/>
      <c r="F54" s="15"/>
      <c r="G54" s="15"/>
      <c r="H54" s="15"/>
      <c r="I54" s="15"/>
      <c r="J54" s="15"/>
      <c r="K54" s="15"/>
      <c r="L54" s="15"/>
      <c r="M54"/>
      <c r="N54"/>
      <c r="O54"/>
      <c r="V54"/>
      <c r="W54"/>
      <c r="X54"/>
    </row>
    <row r="55" spans="1:24" x14ac:dyDescent="0.3">
      <c r="C55" s="22" t="s">
        <v>51</v>
      </c>
      <c r="D55" s="15"/>
      <c r="E55" s="55">
        <v>11788296.609999999</v>
      </c>
      <c r="F55" s="15"/>
      <c r="G55" s="22" t="s">
        <v>50</v>
      </c>
      <c r="H55" s="42"/>
      <c r="I55" s="42"/>
      <c r="J55" s="15"/>
      <c r="K55" s="55">
        <v>8190584.4500000002</v>
      </c>
      <c r="L55" s="15"/>
      <c r="M55"/>
      <c r="N55"/>
      <c r="O55"/>
      <c r="V55"/>
      <c r="W55"/>
      <c r="X55"/>
    </row>
    <row r="56" spans="1:24" ht="28.8" x14ac:dyDescent="0.3">
      <c r="C56" s="46" t="s">
        <v>41</v>
      </c>
      <c r="D56" s="45"/>
      <c r="E56" s="46" t="s">
        <v>40</v>
      </c>
      <c r="F56" s="45"/>
      <c r="G56" s="46" t="s">
        <v>42</v>
      </c>
      <c r="H56" s="46"/>
      <c r="I56" s="46"/>
      <c r="J56" s="45"/>
      <c r="K56" s="46" t="s">
        <v>40</v>
      </c>
      <c r="L56" s="15"/>
      <c r="M56"/>
      <c r="N56"/>
      <c r="O56"/>
      <c r="V56"/>
      <c r="W56"/>
      <c r="X56"/>
    </row>
    <row r="57" spans="1:24" x14ac:dyDescent="0.3">
      <c r="C57" s="15"/>
      <c r="D57" s="15"/>
      <c r="E57" s="15"/>
      <c r="F57" s="15"/>
      <c r="G57" s="15"/>
      <c r="H57" s="15"/>
      <c r="I57" s="15"/>
      <c r="J57" s="15"/>
      <c r="K57" s="15"/>
      <c r="L57" s="15"/>
      <c r="M57"/>
      <c r="N57"/>
      <c r="O57"/>
      <c r="V57"/>
      <c r="W57"/>
      <c r="X57"/>
    </row>
    <row r="58" spans="1:24" x14ac:dyDescent="0.3">
      <c r="A58"/>
      <c r="B58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/>
      <c r="N58"/>
      <c r="O58"/>
      <c r="V58"/>
      <c r="W58"/>
      <c r="X58"/>
    </row>
    <row r="59" spans="1:24" x14ac:dyDescent="0.3">
      <c r="A59"/>
      <c r="B5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/>
      <c r="N59"/>
      <c r="O59"/>
      <c r="V59"/>
      <c r="W59"/>
      <c r="X59"/>
    </row>
    <row r="60" spans="1:2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V60"/>
      <c r="W60"/>
      <c r="X60"/>
    </row>
    <row r="61" spans="1:2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V61"/>
      <c r="W61"/>
      <c r="X61"/>
    </row>
    <row r="62" spans="1:2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V62"/>
      <c r="W62"/>
      <c r="X62"/>
    </row>
    <row r="63" spans="1:2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V63"/>
      <c r="W63"/>
      <c r="X63"/>
    </row>
    <row r="64" spans="1:2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V64"/>
      <c r="W64"/>
      <c r="X64"/>
    </row>
    <row r="65" spans="1:2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V65"/>
      <c r="W65"/>
      <c r="X65"/>
    </row>
    <row r="66" spans="1:2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V66"/>
      <c r="W66"/>
      <c r="X66"/>
    </row>
    <row r="67" spans="1:2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V67"/>
      <c r="W67"/>
      <c r="X67"/>
    </row>
    <row r="68" spans="1:2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2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2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2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2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2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2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2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2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2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2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2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2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</sheetData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2022-12-05T23:30:07Z</cp:lastPrinted>
  <dcterms:created xsi:type="dcterms:W3CDTF">2020-04-08T14:34:01Z</dcterms:created>
  <dcterms:modified xsi:type="dcterms:W3CDTF">2022-12-05T23:31:23Z</dcterms:modified>
</cp:coreProperties>
</file>