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7973af099d61e30/Desktop/Documents/Mike's Documents/PWSB/Coronavirus financial reports/"/>
    </mc:Choice>
  </mc:AlternateContent>
  <xr:revisionPtr revIDLastSave="0" documentId="8_{1AA90B62-BA72-47C2-AABB-2E073567651E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Summary" sheetId="4" r:id="rId1"/>
    <sheet name="Demand Input" sheetId="3" r:id="rId2"/>
    <sheet name="Financial Input" sheetId="5" r:id="rId3"/>
  </sheets>
  <externalReferences>
    <externalReference r:id="rId4"/>
  </externalReferences>
  <definedNames>
    <definedName name="_xlnm.Print_Area" localSheetId="1">'Demand Input'!$A$1:$N$48</definedName>
    <definedName name="_xlnm.Print_Area" localSheetId="2">'Financial Input'!$A$1:$P$58</definedName>
    <definedName name="_xlnm.Print_Area" localSheetId="0">Summary!$A$1:$V$45</definedName>
    <definedName name="Units" localSheetId="2">[1]Inputs!#REF!</definedName>
    <definedName name="Units">'Demand Input'!#REF!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8" i="5" l="1"/>
  <c r="O20" i="5"/>
  <c r="O12" i="5"/>
  <c r="O16" i="5" l="1"/>
  <c r="B42" i="4" l="1"/>
  <c r="C61" i="4" l="1"/>
  <c r="B61" i="4"/>
  <c r="C72" i="4"/>
  <c r="G39" i="4" s="1"/>
  <c r="B72" i="4"/>
  <c r="C83" i="4"/>
  <c r="B83" i="4"/>
  <c r="H40" i="4" s="1"/>
  <c r="C94" i="4"/>
  <c r="G41" i="4" s="1"/>
  <c r="B94" i="4"/>
  <c r="D72" i="4" l="1"/>
  <c r="H39" i="4"/>
  <c r="D94" i="4"/>
  <c r="D83" i="4"/>
  <c r="G40" i="4"/>
  <c r="G42" i="4" s="1"/>
  <c r="D61" i="4"/>
  <c r="H41" i="4"/>
  <c r="H42" i="4" l="1"/>
  <c r="G43" i="4" s="1"/>
  <c r="G21" i="3"/>
  <c r="F21" i="3"/>
  <c r="G19" i="3"/>
  <c r="C25" i="3"/>
  <c r="C24" i="3"/>
  <c r="C23" i="3"/>
  <c r="C22" i="3"/>
  <c r="C21" i="3"/>
  <c r="C20" i="3"/>
  <c r="C19" i="3"/>
  <c r="B33" i="3" l="1"/>
  <c r="B14" i="3"/>
  <c r="A52" i="4"/>
  <c r="B88" i="4"/>
  <c r="C88" i="4"/>
  <c r="B89" i="4"/>
  <c r="C89" i="4"/>
  <c r="B90" i="4"/>
  <c r="C90" i="4"/>
  <c r="B91" i="4"/>
  <c r="C91" i="4"/>
  <c r="B92" i="4"/>
  <c r="C92" i="4"/>
  <c r="B93" i="4"/>
  <c r="C93" i="4"/>
  <c r="C87" i="4"/>
  <c r="B87" i="4"/>
  <c r="B55" i="4"/>
  <c r="C55" i="4"/>
  <c r="B56" i="4"/>
  <c r="C56" i="4"/>
  <c r="B57" i="4"/>
  <c r="C57" i="4"/>
  <c r="B58" i="4"/>
  <c r="C58" i="4"/>
  <c r="B59" i="4"/>
  <c r="C59" i="4"/>
  <c r="B60" i="4"/>
  <c r="C60" i="4"/>
  <c r="C54" i="4"/>
  <c r="B54" i="4"/>
  <c r="B66" i="4"/>
  <c r="C66" i="4"/>
  <c r="B67" i="4"/>
  <c r="C67" i="4"/>
  <c r="B68" i="4"/>
  <c r="C68" i="4"/>
  <c r="B69" i="4"/>
  <c r="C69" i="4"/>
  <c r="B70" i="4"/>
  <c r="C70" i="4"/>
  <c r="B71" i="4"/>
  <c r="C71" i="4"/>
  <c r="C65" i="4"/>
  <c r="B65" i="4"/>
  <c r="C77" i="4"/>
  <c r="C78" i="4"/>
  <c r="C79" i="4"/>
  <c r="C80" i="4"/>
  <c r="C81" i="4"/>
  <c r="C82" i="4"/>
  <c r="C76" i="4"/>
  <c r="B77" i="4"/>
  <c r="B78" i="4"/>
  <c r="B79" i="4"/>
  <c r="B80" i="4"/>
  <c r="B81" i="4"/>
  <c r="B82" i="4"/>
  <c r="B76" i="4"/>
  <c r="C5" i="3"/>
  <c r="C2" i="4" l="1"/>
  <c r="B35" i="4"/>
  <c r="A85" i="4" l="1"/>
  <c r="B34" i="4" s="1"/>
  <c r="B41" i="4" s="1"/>
  <c r="A74" i="4"/>
  <c r="B33" i="4" s="1"/>
  <c r="B40" i="4" s="1"/>
  <c r="A63" i="4"/>
  <c r="B32" i="4" s="1"/>
  <c r="B39" i="4" s="1"/>
  <c r="G34" i="4" l="1"/>
  <c r="J34" i="4"/>
  <c r="M34" i="4"/>
  <c r="P34" i="4"/>
  <c r="S34" i="4"/>
  <c r="D41" i="4"/>
  <c r="D34" i="4"/>
  <c r="G33" i="4"/>
  <c r="J33" i="4"/>
  <c r="M33" i="4"/>
  <c r="P33" i="4"/>
  <c r="S33" i="4"/>
  <c r="D40" i="4"/>
  <c r="D33" i="4"/>
  <c r="P32" i="4"/>
  <c r="S32" i="4"/>
  <c r="D39" i="4"/>
  <c r="D32" i="4"/>
  <c r="H34" i="4"/>
  <c r="K34" i="4"/>
  <c r="N34" i="4"/>
  <c r="Q34" i="4"/>
  <c r="T34" i="4"/>
  <c r="E41" i="4"/>
  <c r="E34" i="4"/>
  <c r="H33" i="4"/>
  <c r="K33" i="4"/>
  <c r="N33" i="4"/>
  <c r="Q33" i="4"/>
  <c r="T33" i="4"/>
  <c r="E40" i="4"/>
  <c r="E33" i="4"/>
  <c r="Q32" i="4"/>
  <c r="T32" i="4"/>
  <c r="E39" i="4"/>
  <c r="E32" i="4"/>
  <c r="P35" i="4" l="1"/>
  <c r="Q35" i="4"/>
  <c r="E42" i="4"/>
  <c r="T35" i="4"/>
  <c r="E35" i="4"/>
  <c r="D42" i="4"/>
  <c r="S35" i="4"/>
  <c r="D35" i="4"/>
  <c r="K32" i="4"/>
  <c r="K35" i="4" s="1"/>
  <c r="H32" i="4"/>
  <c r="H35" i="4" s="1"/>
  <c r="N32" i="4"/>
  <c r="N35" i="4" s="1"/>
  <c r="M32" i="4"/>
  <c r="M35" i="4" s="1"/>
  <c r="J32" i="4"/>
  <c r="J35" i="4" s="1"/>
  <c r="G32" i="4"/>
  <c r="G35" i="4" s="1"/>
  <c r="D69" i="4"/>
  <c r="D76" i="4"/>
  <c r="D93" i="4"/>
  <c r="D92" i="4"/>
  <c r="D89" i="4"/>
  <c r="D88" i="4"/>
  <c r="D91" i="4"/>
  <c r="D87" i="4"/>
  <c r="D90" i="4"/>
  <c r="D79" i="4"/>
  <c r="D65" i="4"/>
  <c r="D82" i="4"/>
  <c r="D78" i="4"/>
  <c r="D81" i="4"/>
  <c r="D77" i="4"/>
  <c r="D80" i="4"/>
  <c r="D68" i="4"/>
  <c r="D71" i="4"/>
  <c r="D67" i="4"/>
  <c r="D70" i="4"/>
  <c r="D66" i="4"/>
  <c r="D58" i="4"/>
  <c r="D54" i="4"/>
  <c r="D59" i="4"/>
  <c r="D60" i="4"/>
  <c r="D57" i="4"/>
  <c r="D55" i="4"/>
  <c r="D56" i="4"/>
  <c r="G36" i="4" l="1"/>
  <c r="P36" i="4"/>
  <c r="J36" i="4"/>
  <c r="D36" i="4"/>
  <c r="M36" i="4"/>
  <c r="D43" i="4"/>
  <c r="S36" i="4"/>
</calcChain>
</file>

<file path=xl/sharedStrings.xml><?xml version="1.0" encoding="utf-8"?>
<sst xmlns="http://schemas.openxmlformats.org/spreadsheetml/2006/main" count="192" uniqueCount="61">
  <si>
    <t>Current Year</t>
  </si>
  <si>
    <t>Prior Year</t>
  </si>
  <si>
    <t>May</t>
  </si>
  <si>
    <t>Month</t>
  </si>
  <si>
    <t>Residential</t>
  </si>
  <si>
    <t>Non-Residential</t>
  </si>
  <si>
    <t>Wholesale</t>
  </si>
  <si>
    <t>Percent Difference</t>
  </si>
  <si>
    <t>February</t>
  </si>
  <si>
    <t>March</t>
  </si>
  <si>
    <t>April</t>
  </si>
  <si>
    <t>June</t>
  </si>
  <si>
    <t>July</t>
  </si>
  <si>
    <t>August</t>
  </si>
  <si>
    <t>Total Demand % Change</t>
  </si>
  <si>
    <t>Select Consumption Units:</t>
  </si>
  <si>
    <t>Please enter data into grey cells below. If no wholesale demand, please leave blank.</t>
  </si>
  <si>
    <t>Prior Year (2019)</t>
  </si>
  <si>
    <t>Select Producted Water Units:</t>
  </si>
  <si>
    <t>Enter Utility Name:</t>
  </si>
  <si>
    <t xml:space="preserve">Please enter data into grey cells below. </t>
  </si>
  <si>
    <t>COVID-19 Impact Model</t>
  </si>
  <si>
    <r>
      <t>Demand (Prior</t>
    </r>
    <r>
      <rPr>
        <b/>
        <sz val="11"/>
        <color rgb="FF3DCCD5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/</t>
    </r>
    <r>
      <rPr>
        <b/>
        <sz val="11"/>
        <color rgb="FF3DCCD5"/>
        <rFont val="Calibri"/>
        <family val="2"/>
        <scheme val="minor"/>
      </rPr>
      <t xml:space="preserve"> Current</t>
    </r>
    <r>
      <rPr>
        <b/>
        <sz val="11"/>
        <rFont val="Calibri"/>
        <family val="2"/>
        <scheme val="minor"/>
      </rPr>
      <t>)</t>
    </r>
  </si>
  <si>
    <t>DO NOT DELETE ROWS BELOW HERE</t>
  </si>
  <si>
    <t>Financial Data Request</t>
  </si>
  <si>
    <t>Accounts Receivables - Balances</t>
  </si>
  <si>
    <t>Please provide an aged accounts receivable totals from your billing system</t>
  </si>
  <si>
    <t>Current Month</t>
  </si>
  <si>
    <t>0-30 days</t>
  </si>
  <si>
    <t>120+ days</t>
  </si>
  <si>
    <t>Total</t>
  </si>
  <si>
    <t>Prior Month</t>
  </si>
  <si>
    <t>Current Month (Last Year)</t>
  </si>
  <si>
    <t>Prior Month (Last Year)</t>
  </si>
  <si>
    <t>Accounts Receivables - Delinquent Account</t>
  </si>
  <si>
    <t>If your billing system can provide a delinquent accounts report, please provide:</t>
  </si>
  <si>
    <t># of accounts delinquent</t>
  </si>
  <si>
    <t>Total Dollars delinquent</t>
  </si>
  <si>
    <t>Accounts Receivables - Collections</t>
  </si>
  <si>
    <t>Please provide collection from either billing system or bank statements:</t>
  </si>
  <si>
    <t>Total Collection</t>
  </si>
  <si>
    <t>Current Month                (Last Year)</t>
  </si>
  <si>
    <t>Prior Month             (Last Year)</t>
  </si>
  <si>
    <t>31-60 days</t>
  </si>
  <si>
    <t>61-90 days</t>
  </si>
  <si>
    <t>91-120 days</t>
  </si>
  <si>
    <t>N/A</t>
  </si>
  <si>
    <t>MGD</t>
  </si>
  <si>
    <t>Ccf</t>
  </si>
  <si>
    <t>September</t>
  </si>
  <si>
    <t>October</t>
  </si>
  <si>
    <t>November</t>
  </si>
  <si>
    <t>December</t>
  </si>
  <si>
    <t>January</t>
  </si>
  <si>
    <t>Prior Year (2020)</t>
  </si>
  <si>
    <t xml:space="preserve">Note: On March 1, 2021, PW took over the 1900 Town of Johnston Water District </t>
  </si>
  <si>
    <t>customers along with the Town's aged recevables totaling approximately $680,000.00.</t>
  </si>
  <si>
    <t xml:space="preserve"> </t>
  </si>
  <si>
    <t>Providence Water Supply Board</t>
  </si>
  <si>
    <t>Prior Year (2021)</t>
  </si>
  <si>
    <t>Current Year (2022)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</si>
</sst>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23B40"/>
      <name val="Calibri"/>
      <family val="2"/>
      <scheme val="minor"/>
    </font>
    <font>
      <sz val="14"/>
      <color theme="0"/>
      <name val="Calibri"/>
      <family val="2"/>
      <scheme val="minor"/>
    </font>
    <font>
      <sz val="60"/>
      <color theme="0"/>
      <name val="Calibri"/>
      <family val="2"/>
      <scheme val="minor"/>
    </font>
    <font>
      <b/>
      <sz val="11"/>
      <color rgb="FF3DCCD5"/>
      <name val="Calibri"/>
      <family val="2"/>
      <scheme val="minor"/>
    </font>
    <font>
      <b/>
      <sz val="11"/>
      <name val="Calibri"/>
      <family val="2"/>
      <scheme val="minor"/>
    </font>
    <font>
      <i/>
      <sz val="18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23B4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48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60"/>
      <color rgb="FF023B40"/>
      <name val="Calibri"/>
      <family val="2"/>
      <scheme val="minor"/>
    </font>
    <font>
      <b/>
      <sz val="48"/>
      <color rgb="FF023B40"/>
      <name val="Calibri"/>
      <family val="2"/>
      <scheme val="minor"/>
    </font>
    <font>
      <b/>
      <sz val="22"/>
      <color rgb="FF023B40"/>
      <name val="Calibri"/>
      <family val="2"/>
      <scheme val="minor"/>
    </font>
    <font>
      <b/>
      <sz val="18"/>
      <color rgb="FF023B40"/>
      <name val="Calibri"/>
      <family val="2"/>
      <scheme val="minor"/>
    </font>
    <font>
      <b/>
      <i/>
      <sz val="10"/>
      <color rgb="FF023B40"/>
      <name val="Calibri"/>
      <family val="2"/>
      <scheme val="minor"/>
    </font>
    <font>
      <b/>
      <u/>
      <sz val="11"/>
      <color rgb="FF023B40"/>
      <name val="Calibri"/>
      <family val="2"/>
      <scheme val="minor"/>
    </font>
    <font>
      <b/>
      <u/>
      <sz val="18"/>
      <color rgb="FF023B40"/>
      <name val="Calibri"/>
      <family val="2"/>
      <scheme val="minor"/>
    </font>
    <font>
      <u/>
      <sz val="18"/>
      <color rgb="FF023B40"/>
      <name val="Calibri"/>
      <family val="2"/>
      <scheme val="minor"/>
    </font>
    <font>
      <u/>
      <sz val="14"/>
      <color rgb="FF023B40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23B4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23B40"/>
        <bgColor theme="4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theme="0"/>
      </bottom>
      <diagonal/>
    </border>
    <border>
      <left style="thin">
        <color rgb="FF023B40"/>
      </left>
      <right style="thin">
        <color rgb="FF023B40"/>
      </right>
      <top style="thin">
        <color rgb="FF023B40"/>
      </top>
      <bottom style="thin">
        <color rgb="FF023B4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0">
    <xf numFmtId="0" fontId="0" fillId="0" borderId="0" xfId="0"/>
    <xf numFmtId="0" fontId="0" fillId="0" borderId="0" xfId="0" applyAlignment="1">
      <alignment horizontal="lef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2" fontId="0" fillId="0" borderId="0" xfId="0" applyNumberFormat="1"/>
    <xf numFmtId="9" fontId="0" fillId="0" borderId="0" xfId="2" applyFont="1"/>
    <xf numFmtId="164" fontId="0" fillId="0" borderId="0" xfId="1" applyNumberFormat="1" applyFont="1"/>
    <xf numFmtId="0" fontId="2" fillId="0" borderId="0" xfId="0" applyFont="1" applyAlignment="1">
      <alignment horizontal="left"/>
    </xf>
    <xf numFmtId="0" fontId="0" fillId="3" borderId="0" xfId="0" applyFill="1"/>
    <xf numFmtId="0" fontId="0" fillId="4" borderId="0" xfId="0" applyFill="1"/>
    <xf numFmtId="0" fontId="0" fillId="4" borderId="0" xfId="0" applyFill="1" applyAlignment="1">
      <alignment horizontal="left" indent="1"/>
    </xf>
    <xf numFmtId="0" fontId="2" fillId="4" borderId="0" xfId="0" applyFont="1" applyFill="1"/>
    <xf numFmtId="164" fontId="6" fillId="0" borderId="3" xfId="0" applyNumberFormat="1" applyFont="1" applyBorder="1"/>
    <xf numFmtId="164" fontId="3" fillId="0" borderId="3" xfId="0" applyNumberFormat="1" applyFont="1" applyBorder="1"/>
    <xf numFmtId="0" fontId="2" fillId="4" borderId="0" xfId="0" applyFont="1" applyFill="1" applyAlignment="1">
      <alignment horizontal="center"/>
    </xf>
    <xf numFmtId="0" fontId="9" fillId="3" borderId="0" xfId="0" applyFont="1" applyFill="1"/>
    <xf numFmtId="0" fontId="11" fillId="5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3" fontId="10" fillId="4" borderId="4" xfId="1" applyNumberFormat="1" applyFont="1" applyFill="1" applyBorder="1" applyAlignment="1">
      <alignment horizontal="center"/>
    </xf>
    <xf numFmtId="3" fontId="10" fillId="3" borderId="0" xfId="0" applyNumberFormat="1" applyFont="1" applyFill="1" applyAlignment="1">
      <alignment horizontal="center"/>
    </xf>
    <xf numFmtId="43" fontId="0" fillId="0" borderId="0" xfId="1" applyFont="1"/>
    <xf numFmtId="0" fontId="13" fillId="0" borderId="0" xfId="0" applyFont="1" applyAlignment="1">
      <alignment horizontal="center"/>
    </xf>
    <xf numFmtId="0" fontId="10" fillId="4" borderId="4" xfId="0" applyFont="1" applyFill="1" applyBorder="1" applyAlignment="1">
      <alignment horizontal="center"/>
    </xf>
    <xf numFmtId="166" fontId="10" fillId="4" borderId="4" xfId="3" applyNumberFormat="1" applyFont="1" applyFill="1" applyBorder="1" applyAlignment="1">
      <alignment horizontal="center"/>
    </xf>
    <xf numFmtId="0" fontId="9" fillId="3" borderId="0" xfId="0" applyFont="1" applyFill="1" applyAlignment="1">
      <alignment wrapText="1"/>
    </xf>
    <xf numFmtId="0" fontId="4" fillId="0" borderId="0" xfId="0" applyFont="1"/>
    <xf numFmtId="0" fontId="0" fillId="0" borderId="5" xfId="0" applyBorder="1"/>
    <xf numFmtId="0" fontId="15" fillId="0" borderId="0" xfId="0" applyFont="1" applyAlignment="1">
      <alignment vertical="center"/>
    </xf>
    <xf numFmtId="0" fontId="10" fillId="0" borderId="0" xfId="0" applyFont="1"/>
    <xf numFmtId="0" fontId="3" fillId="0" borderId="0" xfId="0" applyFont="1" applyAlignment="1">
      <alignment horizontal="right" indent="1"/>
    </xf>
    <xf numFmtId="0" fontId="3" fillId="0" borderId="0" xfId="0" applyFont="1"/>
    <xf numFmtId="0" fontId="19" fillId="0" borderId="0" xfId="0" applyFont="1" applyAlignment="1">
      <alignment horizontal="right" indent="1"/>
    </xf>
    <xf numFmtId="0" fontId="19" fillId="0" borderId="2" xfId="0" applyFont="1" applyBorder="1" applyAlignment="1">
      <alignment horizontal="center"/>
    </xf>
    <xf numFmtId="0" fontId="20" fillId="0" borderId="0" xfId="0" applyFont="1"/>
    <xf numFmtId="0" fontId="10" fillId="0" borderId="0" xfId="0" applyFont="1" applyAlignment="1">
      <alignment horizontal="right" indent="1"/>
    </xf>
    <xf numFmtId="4" fontId="0" fillId="0" borderId="0" xfId="0" applyNumberFormat="1" applyAlignment="1">
      <alignment horizontal="center"/>
    </xf>
    <xf numFmtId="0" fontId="9" fillId="0" borderId="0" xfId="0" applyFont="1"/>
    <xf numFmtId="0" fontId="21" fillId="0" borderId="0" xfId="0" applyFont="1"/>
    <xf numFmtId="0" fontId="22" fillId="0" borderId="0" xfId="0" applyFont="1"/>
    <xf numFmtId="0" fontId="10" fillId="3" borderId="0" xfId="0" applyFont="1" applyFill="1"/>
    <xf numFmtId="0" fontId="5" fillId="0" borderId="0" xfId="0" applyFont="1"/>
    <xf numFmtId="166" fontId="10" fillId="4" borderId="0" xfId="3" applyNumberFormat="1" applyFont="1" applyFill="1" applyBorder="1" applyAlignment="1">
      <alignment horizontal="center"/>
    </xf>
    <xf numFmtId="0" fontId="10" fillId="4" borderId="0" xfId="0" applyFont="1" applyFill="1" applyAlignment="1">
      <alignment horizontal="center"/>
    </xf>
    <xf numFmtId="166" fontId="10" fillId="3" borderId="0" xfId="3" applyNumberFormat="1" applyFont="1" applyFill="1" applyBorder="1" applyAlignment="1">
      <alignment horizontal="center"/>
    </xf>
    <xf numFmtId="0" fontId="9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" wrapText="1"/>
    </xf>
    <xf numFmtId="4" fontId="23" fillId="4" borderId="4" xfId="1" applyNumberFormat="1" applyFont="1" applyFill="1" applyBorder="1" applyAlignment="1">
      <alignment horizontal="center"/>
    </xf>
    <xf numFmtId="8" fontId="24" fillId="7" borderId="6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right"/>
    </xf>
    <xf numFmtId="4" fontId="23" fillId="4" borderId="7" xfId="1" applyNumberFormat="1" applyFont="1" applyFill="1" applyBorder="1" applyAlignment="1">
      <alignment horizontal="center"/>
    </xf>
    <xf numFmtId="3" fontId="10" fillId="4" borderId="0" xfId="1" applyNumberFormat="1" applyFont="1" applyFill="1" applyBorder="1" applyAlignment="1">
      <alignment horizontal="center"/>
    </xf>
    <xf numFmtId="4" fontId="23" fillId="4" borderId="0" xfId="1" applyNumberFormat="1" applyFont="1" applyFill="1" applyBorder="1" applyAlignment="1">
      <alignment horizontal="center"/>
    </xf>
    <xf numFmtId="0" fontId="25" fillId="8" borderId="0" xfId="0" applyFont="1" applyFill="1"/>
    <xf numFmtId="0" fontId="10" fillId="8" borderId="0" xfId="0" applyFont="1" applyFill="1"/>
    <xf numFmtId="166" fontId="10" fillId="0" borderId="4" xfId="3" applyNumberFormat="1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165" fontId="3" fillId="0" borderId="3" xfId="2" applyNumberFormat="1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5" fillId="0" borderId="0" xfId="0" applyFont="1" applyAlignment="1">
      <alignment horizontal="left" vertical="center" indent="21"/>
    </xf>
    <xf numFmtId="0" fontId="12" fillId="0" borderId="0" xfId="0" applyFont="1" applyAlignment="1">
      <alignment horizontal="left" vertical="center" indent="21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0" fillId="6" borderId="6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164" fontId="0" fillId="3" borderId="2" xfId="1" applyNumberFormat="1" applyFont="1" applyFill="1" applyBorder="1" applyAlignment="1">
      <alignment horizontal="center"/>
    </xf>
    <xf numFmtId="164" fontId="10" fillId="0" borderId="2" xfId="1" applyNumberFormat="1" applyFont="1" applyFill="1" applyBorder="1" applyAlignment="1">
      <alignment horizontal="center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23B40"/>
      <color rgb="FF3DCC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Summary!$A$52</c:f>
          <c:strCache>
            <c:ptCount val="1"/>
            <c:pt idx="0">
              <c:v>Water Produced (MGD)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Summary!$A$54:$A$61</c:f>
              <c:strCache>
                <c:ptCount val="8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</c:strCache>
            </c:strRef>
          </c:cat>
          <c:val>
            <c:numRef>
              <c:f>Summary!$C$54:$C$61</c:f>
              <c:numCache>
                <c:formatCode>_(* #,##0.00_);_(* \(#,##0.00\);_(* "-"??_);_(@_)</c:formatCode>
                <c:ptCount val="8"/>
                <c:pt idx="0">
                  <c:v>50.84</c:v>
                </c:pt>
                <c:pt idx="1">
                  <c:v>51.85</c:v>
                </c:pt>
                <c:pt idx="2">
                  <c:v>52.78</c:v>
                </c:pt>
                <c:pt idx="3">
                  <c:v>57.16</c:v>
                </c:pt>
                <c:pt idx="4">
                  <c:v>66.11</c:v>
                </c:pt>
                <c:pt idx="5">
                  <c:v>79.53</c:v>
                </c:pt>
                <c:pt idx="6">
                  <c:v>77.55</c:v>
                </c:pt>
                <c:pt idx="7">
                  <c:v>69.930000000000007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FA-4800-A13B-76B2F9C6F797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Summary!$A$54:$A$61</c:f>
              <c:strCache>
                <c:ptCount val="8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</c:strCache>
            </c:strRef>
          </c:cat>
          <c:val>
            <c:numRef>
              <c:f>Summary!$B$54:$B$61</c:f>
              <c:numCache>
                <c:formatCode>_(* #,##0.00_);_(* \(#,##0.00\);_(* "-"??_);_(@_)</c:formatCode>
                <c:ptCount val="8"/>
                <c:pt idx="0">
                  <c:v>50.11</c:v>
                </c:pt>
                <c:pt idx="1">
                  <c:v>52.27</c:v>
                </c:pt>
                <c:pt idx="2">
                  <c:v>49.07</c:v>
                </c:pt>
                <c:pt idx="3">
                  <c:v>57.41</c:v>
                </c:pt>
                <c:pt idx="4">
                  <c:v>77.05</c:v>
                </c:pt>
                <c:pt idx="5">
                  <c:v>80.48</c:v>
                </c:pt>
                <c:pt idx="6">
                  <c:v>79.290000000000006</c:v>
                </c:pt>
                <c:pt idx="7">
                  <c:v>71.41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FA-4800-A13B-76B2F9C6F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8247808"/>
        <c:axId val="159662848"/>
      </c:barChart>
      <c:catAx>
        <c:axId val="208247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9662848"/>
        <c:crosses val="autoZero"/>
        <c:auto val="1"/>
        <c:lblAlgn val="ctr"/>
        <c:lblOffset val="100"/>
        <c:noMultiLvlLbl val="0"/>
      </c:catAx>
      <c:valAx>
        <c:axId val="159662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>
              <a:outerShdw blurRad="50800" dist="50800" dir="5400000" algn="ctr" rotWithShape="0">
                <a:schemeClr val="bg1"/>
              </a:outerShdw>
            </a:effectLst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247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Summary!$A$63</c:f>
          <c:strCache>
            <c:ptCount val="1"/>
            <c:pt idx="0">
              <c:v>Residential Demand (Ccf)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Summary!$A$65:$A$72</c:f>
              <c:strCache>
                <c:ptCount val="8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</c:strCache>
            </c:strRef>
          </c:cat>
          <c:val>
            <c:numRef>
              <c:f>Summary!$C$65:$C$72</c:f>
              <c:numCache>
                <c:formatCode>_(* #,##0_);_(* \(#,##0\);_(* "-"??_);_(@_)</c:formatCode>
                <c:ptCount val="8"/>
                <c:pt idx="0">
                  <c:v>548904</c:v>
                </c:pt>
                <c:pt idx="1">
                  <c:v>604606</c:v>
                </c:pt>
                <c:pt idx="2">
                  <c:v>564867</c:v>
                </c:pt>
                <c:pt idx="3">
                  <c:v>596051</c:v>
                </c:pt>
                <c:pt idx="4">
                  <c:v>657143</c:v>
                </c:pt>
                <c:pt idx="5">
                  <c:v>828101</c:v>
                </c:pt>
                <c:pt idx="6">
                  <c:v>963307</c:v>
                </c:pt>
                <c:pt idx="7">
                  <c:v>769938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C2-47BB-AB17-25AA2075852A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Summary!$A$65:$A$72</c:f>
              <c:strCache>
                <c:ptCount val="8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</c:strCache>
            </c:strRef>
          </c:cat>
          <c:val>
            <c:numRef>
              <c:f>Summary!$B$65:$B$72</c:f>
              <c:numCache>
                <c:formatCode>_(* #,##0_);_(* \(#,##0\);_(* "-"??_);_(@_)</c:formatCode>
                <c:ptCount val="8"/>
                <c:pt idx="0">
                  <c:v>520118</c:v>
                </c:pt>
                <c:pt idx="1">
                  <c:v>569686</c:v>
                </c:pt>
                <c:pt idx="2">
                  <c:v>597404.19999999995</c:v>
                </c:pt>
                <c:pt idx="3">
                  <c:v>588003</c:v>
                </c:pt>
                <c:pt idx="4">
                  <c:v>716727.85</c:v>
                </c:pt>
                <c:pt idx="5">
                  <c:v>1115755.73</c:v>
                </c:pt>
                <c:pt idx="6">
                  <c:v>1189123.1299999999</c:v>
                </c:pt>
                <c:pt idx="7">
                  <c:v>816948.37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C2-47BB-AB17-25AA207585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2964096"/>
        <c:axId val="172974080"/>
      </c:barChart>
      <c:catAx>
        <c:axId val="172964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974080"/>
        <c:crosses val="autoZero"/>
        <c:auto val="1"/>
        <c:lblAlgn val="ctr"/>
        <c:lblOffset val="100"/>
        <c:noMultiLvlLbl val="0"/>
      </c:catAx>
      <c:valAx>
        <c:axId val="172974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964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Summary!$A$74</c:f>
          <c:strCache>
            <c:ptCount val="1"/>
            <c:pt idx="0">
              <c:v>Non-Residential Demand (Ccf)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Summary!$A$76:$A$83</c:f>
              <c:strCache>
                <c:ptCount val="8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</c:strCache>
            </c:strRef>
          </c:cat>
          <c:val>
            <c:numRef>
              <c:f>Summary!$C$76:$C$83</c:f>
              <c:numCache>
                <c:formatCode>_(* #,##0_);_(* \(#,##0\);_(* "-"??_);_(@_)</c:formatCode>
                <c:ptCount val="8"/>
                <c:pt idx="0">
                  <c:v>289857</c:v>
                </c:pt>
                <c:pt idx="1">
                  <c:v>305426</c:v>
                </c:pt>
                <c:pt idx="2">
                  <c:v>315985</c:v>
                </c:pt>
                <c:pt idx="3">
                  <c:v>327135</c:v>
                </c:pt>
                <c:pt idx="4">
                  <c:v>325420</c:v>
                </c:pt>
                <c:pt idx="5">
                  <c:v>383814</c:v>
                </c:pt>
                <c:pt idx="6">
                  <c:v>478930</c:v>
                </c:pt>
                <c:pt idx="7">
                  <c:v>390084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44-4102-9D70-016A540CA919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Summary!$A$76:$A$83</c:f>
              <c:strCache>
                <c:ptCount val="8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</c:strCache>
            </c:strRef>
          </c:cat>
          <c:val>
            <c:numRef>
              <c:f>Summary!$B$76:$B$83</c:f>
              <c:numCache>
                <c:formatCode>_(* #,##0_);_(* \(#,##0\);_(* "-"??_);_(@_)</c:formatCode>
                <c:ptCount val="8"/>
                <c:pt idx="0">
                  <c:v>249807</c:v>
                </c:pt>
                <c:pt idx="1">
                  <c:v>295423</c:v>
                </c:pt>
                <c:pt idx="2">
                  <c:v>295012.49</c:v>
                </c:pt>
                <c:pt idx="3">
                  <c:v>192797</c:v>
                </c:pt>
                <c:pt idx="4">
                  <c:v>250692.26</c:v>
                </c:pt>
                <c:pt idx="5">
                  <c:v>392092.25</c:v>
                </c:pt>
                <c:pt idx="6">
                  <c:v>442683.78</c:v>
                </c:pt>
                <c:pt idx="7">
                  <c:v>337663.69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44-4102-9D70-016A540CA9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3012480"/>
        <c:axId val="173014016"/>
      </c:barChart>
      <c:catAx>
        <c:axId val="173012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3014016"/>
        <c:crosses val="autoZero"/>
        <c:auto val="1"/>
        <c:lblAlgn val="ctr"/>
        <c:lblOffset val="100"/>
        <c:noMultiLvlLbl val="0"/>
      </c:catAx>
      <c:valAx>
        <c:axId val="173014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3012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Summary!$A$85</c:f>
          <c:strCache>
            <c:ptCount val="1"/>
            <c:pt idx="0">
              <c:v>Wholesale Demand (Ccf)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Summary!$A$87:$A$94</c:f>
              <c:strCache>
                <c:ptCount val="8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</c:strCache>
            </c:strRef>
          </c:cat>
          <c:val>
            <c:numRef>
              <c:f>Summary!$C$87:$C$94</c:f>
              <c:numCache>
                <c:formatCode>_(* #,##0_);_(* \(#,##0\);_(* "-"??_);_(@_)</c:formatCode>
                <c:ptCount val="8"/>
                <c:pt idx="0">
                  <c:v>661790</c:v>
                </c:pt>
                <c:pt idx="1">
                  <c:v>751769</c:v>
                </c:pt>
                <c:pt idx="2">
                  <c:v>864122</c:v>
                </c:pt>
                <c:pt idx="3">
                  <c:v>964707</c:v>
                </c:pt>
                <c:pt idx="4">
                  <c:v>973004</c:v>
                </c:pt>
                <c:pt idx="5">
                  <c:v>1361707</c:v>
                </c:pt>
                <c:pt idx="6">
                  <c:v>1362622</c:v>
                </c:pt>
                <c:pt idx="7">
                  <c:v>1117474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AD-4871-97C5-00C3596CC49F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Summary!$A$87:$A$94</c:f>
              <c:strCache>
                <c:ptCount val="8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</c:strCache>
            </c:strRef>
          </c:cat>
          <c:val>
            <c:numRef>
              <c:f>Summary!$B$87:$B$94</c:f>
              <c:numCache>
                <c:formatCode>_(* #,##0_);_(* \(#,##0\);_(* "-"??_);_(@_)</c:formatCode>
                <c:ptCount val="8"/>
                <c:pt idx="0">
                  <c:v>717715</c:v>
                </c:pt>
                <c:pt idx="1">
                  <c:v>829129</c:v>
                </c:pt>
                <c:pt idx="2">
                  <c:v>591056.98</c:v>
                </c:pt>
                <c:pt idx="3">
                  <c:v>825870</c:v>
                </c:pt>
                <c:pt idx="4">
                  <c:v>1420311.82</c:v>
                </c:pt>
                <c:pt idx="5">
                  <c:v>1608413.16</c:v>
                </c:pt>
                <c:pt idx="6">
                  <c:v>1503128.42</c:v>
                </c:pt>
                <c:pt idx="7">
                  <c:v>1450543.6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AD-4871-97C5-00C3596CC4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4505088"/>
        <c:axId val="184506624"/>
      </c:barChart>
      <c:catAx>
        <c:axId val="184505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506624"/>
        <c:crosses val="autoZero"/>
        <c:auto val="1"/>
        <c:lblAlgn val="ctr"/>
        <c:lblOffset val="100"/>
        <c:noMultiLvlLbl val="0"/>
      </c:catAx>
      <c:valAx>
        <c:axId val="184506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505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205315</xdr:colOff>
      <xdr:row>3</xdr:row>
      <xdr:rowOff>1067</xdr:rowOff>
    </xdr:from>
    <xdr:to>
      <xdr:col>20</xdr:col>
      <xdr:colOff>0</xdr:colOff>
      <xdr:row>18</xdr:row>
      <xdr:rowOff>171460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E8A394E-3D69-4051-80FD-636F7F1E7D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202142</xdr:colOff>
      <xdr:row>19</xdr:row>
      <xdr:rowOff>15353</xdr:rowOff>
    </xdr:from>
    <xdr:to>
      <xdr:col>5</xdr:col>
      <xdr:colOff>10584</xdr:colOff>
      <xdr:row>30</xdr:row>
      <xdr:rowOff>15354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0453D77-35DB-4773-8815-A69CBA62D3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5</xdr:col>
      <xdr:colOff>10584</xdr:colOff>
      <xdr:row>18</xdr:row>
      <xdr:rowOff>174103</xdr:rowOff>
    </xdr:from>
    <xdr:to>
      <xdr:col>12</xdr:col>
      <xdr:colOff>687918</xdr:colOff>
      <xdr:row>29</xdr:row>
      <xdr:rowOff>174103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2A768456-66E6-4147-B0B2-426734DB1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12</xdr:col>
      <xdr:colOff>693211</xdr:colOff>
      <xdr:row>19</xdr:row>
      <xdr:rowOff>4771</xdr:rowOff>
    </xdr:from>
    <xdr:to>
      <xdr:col>20</xdr:col>
      <xdr:colOff>10584</xdr:colOff>
      <xdr:row>30</xdr:row>
      <xdr:rowOff>4771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C0E3916C-F961-4F22-9468-9FE0A52A9A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aroldSmith\AppData\Local\Microsoft\Windows\INetCache\Content.Outlook\CJFZVAF3\RIPUC%20COVID-19%20Data%20Template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Inputs"/>
      <sheetName val="Summary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C94"/>
  <sheetViews>
    <sheetView view="pageBreakPreview" zoomScale="60" zoomScaleNormal="90" workbookViewId="0">
      <selection activeCell="K59" sqref="K59"/>
    </sheetView>
  </sheetViews>
  <sheetFormatPr defaultRowHeight="14.4" x14ac:dyDescent="0.3"/>
  <cols>
    <col min="1" max="1" width="3.109375" customWidth="1"/>
    <col min="2" max="2" width="17.6640625" bestFit="1" customWidth="1"/>
    <col min="3" max="3" width="12.6640625" customWidth="1"/>
    <col min="4" max="4" width="16.33203125" bestFit="1" customWidth="1"/>
    <col min="5" max="5" width="11.109375" bestFit="1" customWidth="1"/>
    <col min="6" max="6" width="1" customWidth="1"/>
    <col min="7" max="7" width="11.44140625" bestFit="1" customWidth="1"/>
    <col min="8" max="8" width="11.109375" bestFit="1" customWidth="1"/>
    <col min="9" max="9" width="1" customWidth="1"/>
    <col min="10" max="11" width="11.109375" bestFit="1" customWidth="1"/>
    <col min="12" max="12" width="1" customWidth="1"/>
    <col min="13" max="14" width="11.109375" bestFit="1" customWidth="1"/>
    <col min="15" max="15" width="1" customWidth="1"/>
    <col min="16" max="16" width="11.109375" bestFit="1" customWidth="1"/>
    <col min="17" max="17" width="11.44140625" bestFit="1" customWidth="1"/>
    <col min="18" max="18" width="1" customWidth="1"/>
    <col min="19" max="19" width="11.44140625" bestFit="1" customWidth="1"/>
    <col min="20" max="20" width="10.88671875" bestFit="1" customWidth="1"/>
    <col min="21" max="21" width="1" customWidth="1"/>
    <col min="22" max="22" width="11.44140625" bestFit="1" customWidth="1"/>
    <col min="23" max="23" width="11.109375" bestFit="1" customWidth="1"/>
    <col min="24" max="24" width="4.6640625" customWidth="1"/>
  </cols>
  <sheetData>
    <row r="1" spans="1:55" ht="65.400000000000006" customHeight="1" x14ac:dyDescent="1.4">
      <c r="A1" s="56" t="s">
        <v>21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40"/>
      <c r="Z1" s="40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</row>
    <row r="2" spans="1:55" ht="23.4" x14ac:dyDescent="0.45">
      <c r="A2" s="26"/>
      <c r="C2" s="60" t="str">
        <f>'Demand Input'!C8</f>
        <v>Providence Water Supply Board</v>
      </c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25"/>
      <c r="Z2" s="25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</row>
    <row r="3" spans="1:55" x14ac:dyDescent="0.3"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</row>
    <row r="4" spans="1:55" x14ac:dyDescent="0.3"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</row>
    <row r="5" spans="1:55" x14ac:dyDescent="0.3"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</row>
    <row r="6" spans="1:55" x14ac:dyDescent="0.3"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</row>
    <row r="7" spans="1:55" x14ac:dyDescent="0.3"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</row>
    <row r="8" spans="1:55" x14ac:dyDescent="0.3"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</row>
    <row r="9" spans="1:55" x14ac:dyDescent="0.3"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</row>
    <row r="10" spans="1:55" x14ac:dyDescent="0.3"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</row>
    <row r="11" spans="1:55" x14ac:dyDescent="0.3"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</row>
    <row r="12" spans="1:55" x14ac:dyDescent="0.3"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</row>
    <row r="13" spans="1:55" x14ac:dyDescent="0.3"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</row>
    <row r="14" spans="1:55" x14ac:dyDescent="0.3"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</row>
    <row r="15" spans="1:55" x14ac:dyDescent="0.3"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</row>
    <row r="16" spans="1:55" x14ac:dyDescent="0.3"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</row>
    <row r="17" spans="2:55" x14ac:dyDescent="0.3"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</row>
    <row r="18" spans="2:55" x14ac:dyDescent="0.3"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</row>
    <row r="19" spans="2:55" x14ac:dyDescent="0.3"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</row>
    <row r="20" spans="2:55" x14ac:dyDescent="0.3"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</row>
    <row r="21" spans="2:55" x14ac:dyDescent="0.3"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</row>
    <row r="22" spans="2:55" x14ac:dyDescent="0.3"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</row>
    <row r="23" spans="2:55" x14ac:dyDescent="0.3"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</row>
    <row r="24" spans="2:55" x14ac:dyDescent="0.3"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</row>
    <row r="25" spans="2:55" x14ac:dyDescent="0.3"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</row>
    <row r="26" spans="2:55" x14ac:dyDescent="0.3"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</row>
    <row r="27" spans="2:55" x14ac:dyDescent="0.3"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</row>
    <row r="28" spans="2:55" x14ac:dyDescent="0.3"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</row>
    <row r="29" spans="2:55" x14ac:dyDescent="0.3"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</row>
    <row r="30" spans="2:55" x14ac:dyDescent="0.3"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</row>
    <row r="31" spans="2:55" x14ac:dyDescent="0.3">
      <c r="B31" s="11" t="s">
        <v>22</v>
      </c>
      <c r="C31" s="9"/>
      <c r="D31" s="58" t="s">
        <v>8</v>
      </c>
      <c r="E31" s="58"/>
      <c r="F31" s="14"/>
      <c r="G31" s="58" t="s">
        <v>9</v>
      </c>
      <c r="H31" s="58"/>
      <c r="I31" s="14"/>
      <c r="J31" s="58" t="s">
        <v>10</v>
      </c>
      <c r="K31" s="58"/>
      <c r="L31" s="14"/>
      <c r="M31" s="58" t="s">
        <v>2</v>
      </c>
      <c r="N31" s="58"/>
      <c r="O31" s="14"/>
      <c r="P31" s="58" t="s">
        <v>11</v>
      </c>
      <c r="Q31" s="58"/>
      <c r="R31" s="14"/>
      <c r="S31" s="58" t="s">
        <v>12</v>
      </c>
      <c r="T31" s="58"/>
      <c r="U31" s="14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</row>
    <row r="32" spans="2:55" x14ac:dyDescent="0.3">
      <c r="B32" s="10" t="str">
        <f>A63</f>
        <v>Residential Demand (Ccf)</v>
      </c>
      <c r="C32" s="9"/>
      <c r="D32" s="13">
        <f>C65</f>
        <v>548904</v>
      </c>
      <c r="E32" s="12">
        <f>B65</f>
        <v>520118</v>
      </c>
      <c r="G32" s="13">
        <f>C66</f>
        <v>604606</v>
      </c>
      <c r="H32" s="12">
        <f>B66</f>
        <v>569686</v>
      </c>
      <c r="J32" s="13">
        <f>C67</f>
        <v>564867</v>
      </c>
      <c r="K32" s="12">
        <f>B67</f>
        <v>597404.19999999995</v>
      </c>
      <c r="M32" s="13">
        <f>C68</f>
        <v>596051</v>
      </c>
      <c r="N32" s="12">
        <f>B68</f>
        <v>588003</v>
      </c>
      <c r="P32" s="13">
        <f>C69</f>
        <v>657143</v>
      </c>
      <c r="Q32" s="12">
        <f>B69</f>
        <v>716727.85</v>
      </c>
      <c r="S32" s="13">
        <f>C70</f>
        <v>828101</v>
      </c>
      <c r="T32" s="12">
        <f>B70</f>
        <v>1115755.73</v>
      </c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</row>
    <row r="33" spans="2:55" x14ac:dyDescent="0.3">
      <c r="B33" s="10" t="str">
        <f>A74</f>
        <v>Non-Residential Demand (Ccf)</v>
      </c>
      <c r="C33" s="9"/>
      <c r="D33" s="13">
        <f>C76</f>
        <v>289857</v>
      </c>
      <c r="E33" s="12">
        <f>B76</f>
        <v>249807</v>
      </c>
      <c r="G33" s="13">
        <f>C77</f>
        <v>305426</v>
      </c>
      <c r="H33" s="12">
        <f>B77</f>
        <v>295423</v>
      </c>
      <c r="J33" s="13">
        <f>C78</f>
        <v>315985</v>
      </c>
      <c r="K33" s="12">
        <f>B78</f>
        <v>295012.49</v>
      </c>
      <c r="M33" s="13">
        <f>C79</f>
        <v>327135</v>
      </c>
      <c r="N33" s="12">
        <f>B79</f>
        <v>192797</v>
      </c>
      <c r="P33" s="13">
        <f>C80</f>
        <v>325420</v>
      </c>
      <c r="Q33" s="12">
        <f>B80</f>
        <v>250692.26</v>
      </c>
      <c r="S33" s="13">
        <f>C81</f>
        <v>383814</v>
      </c>
      <c r="T33" s="12">
        <f>B81</f>
        <v>392092.25</v>
      </c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</row>
    <row r="34" spans="2:55" x14ac:dyDescent="0.3">
      <c r="B34" s="10" t="str">
        <f>A85</f>
        <v>Wholesale Demand (Ccf)</v>
      </c>
      <c r="C34" s="9"/>
      <c r="D34" s="13">
        <f>C87</f>
        <v>661790</v>
      </c>
      <c r="E34" s="12">
        <f>B87</f>
        <v>717715</v>
      </c>
      <c r="G34" s="13">
        <f>C88</f>
        <v>751769</v>
      </c>
      <c r="H34" s="12">
        <f>B88</f>
        <v>829129</v>
      </c>
      <c r="J34" s="13">
        <f>C89</f>
        <v>864122</v>
      </c>
      <c r="K34" s="12">
        <f>B89</f>
        <v>591056.98</v>
      </c>
      <c r="M34" s="13">
        <f>C90</f>
        <v>964707</v>
      </c>
      <c r="N34" s="12">
        <f>B90</f>
        <v>825870</v>
      </c>
      <c r="P34" s="13">
        <f>C91</f>
        <v>973004</v>
      </c>
      <c r="Q34" s="12">
        <f>B91</f>
        <v>1420311.82</v>
      </c>
      <c r="S34" s="13">
        <f>C92</f>
        <v>1361707</v>
      </c>
      <c r="T34" s="12">
        <f>B92</f>
        <v>1608413.16</v>
      </c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</row>
    <row r="35" spans="2:55" x14ac:dyDescent="0.3">
      <c r="B35" s="10" t="str">
        <f>"Total Demand ("&amp;'Demand Input'!$C$9&amp;")"</f>
        <v>Total Demand (Ccf)</v>
      </c>
      <c r="C35" s="9"/>
      <c r="D35" s="13">
        <f>SUM(D32:D34)</f>
        <v>1500551</v>
      </c>
      <c r="E35" s="12">
        <f>SUM(E32:E34)</f>
        <v>1487640</v>
      </c>
      <c r="G35" s="13">
        <f>SUM(G32:G34)</f>
        <v>1661801</v>
      </c>
      <c r="H35" s="12">
        <f>SUM(H32:H34)</f>
        <v>1694238</v>
      </c>
      <c r="J35" s="13">
        <f>SUM(J32:J34)</f>
        <v>1744974</v>
      </c>
      <c r="K35" s="12">
        <f>SUM(K32:K34)</f>
        <v>1483473.67</v>
      </c>
      <c r="M35" s="13">
        <f>SUM(M32:M34)</f>
        <v>1887893</v>
      </c>
      <c r="N35" s="12">
        <f>SUM(N32:N34)</f>
        <v>1606670</v>
      </c>
      <c r="P35" s="13">
        <f>SUM(P32:P34)</f>
        <v>1955567</v>
      </c>
      <c r="Q35" s="12">
        <f>SUM(Q32:Q34)</f>
        <v>2387731.9300000002</v>
      </c>
      <c r="S35" s="13">
        <f>SUM(S32:S34)</f>
        <v>2573622</v>
      </c>
      <c r="T35" s="12">
        <f>SUM(T32:T34)</f>
        <v>3116261.1399999997</v>
      </c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</row>
    <row r="36" spans="2:55" x14ac:dyDescent="0.3">
      <c r="B36" s="10" t="s">
        <v>14</v>
      </c>
      <c r="C36" s="9"/>
      <c r="D36" s="57">
        <f>E35/D35-1</f>
        <v>-8.6041727338824758E-3</v>
      </c>
      <c r="E36" s="57"/>
      <c r="F36" s="17"/>
      <c r="G36" s="57">
        <f>H35/G35-1</f>
        <v>1.9519184306664883E-2</v>
      </c>
      <c r="H36" s="57"/>
      <c r="I36" s="17"/>
      <c r="J36" s="57">
        <f>K35/J35-1</f>
        <v>-0.14985915549458051</v>
      </c>
      <c r="K36" s="57"/>
      <c r="L36" s="17"/>
      <c r="M36" s="57">
        <f>N35/M35-1</f>
        <v>-0.14896130236194527</v>
      </c>
      <c r="N36" s="57"/>
      <c r="O36" s="17"/>
      <c r="P36" s="57">
        <f>Q35/P35-1</f>
        <v>0.22099213680738128</v>
      </c>
      <c r="Q36" s="57"/>
      <c r="R36" s="17"/>
      <c r="S36" s="57">
        <f>T35/S35-1</f>
        <v>0.21084648017463303</v>
      </c>
      <c r="T36" s="57"/>
      <c r="U36" s="17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</row>
    <row r="37" spans="2:55" ht="6" customHeight="1" x14ac:dyDescent="0.3">
      <c r="B37" s="9"/>
      <c r="C37" s="9"/>
      <c r="D37" s="9"/>
      <c r="E37" s="9"/>
      <c r="F37" s="14"/>
      <c r="G37" s="9"/>
      <c r="H37" s="9"/>
      <c r="I37" s="14"/>
      <c r="J37" s="9"/>
      <c r="K37" s="9"/>
      <c r="L37" s="14"/>
      <c r="M37" s="9"/>
      <c r="N37" s="9"/>
      <c r="O37" s="14"/>
      <c r="P37" s="9"/>
      <c r="Q37" s="9"/>
      <c r="R37" s="14"/>
      <c r="S37" s="9"/>
      <c r="T37" s="9"/>
      <c r="U37" s="14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</row>
    <row r="38" spans="2:55" x14ac:dyDescent="0.3">
      <c r="B38" s="11" t="s">
        <v>22</v>
      </c>
      <c r="C38" s="9"/>
      <c r="D38" s="58" t="s">
        <v>13</v>
      </c>
      <c r="E38" s="58"/>
      <c r="G38" s="58" t="s">
        <v>49</v>
      </c>
      <c r="H38" s="5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</row>
    <row r="39" spans="2:55" x14ac:dyDescent="0.3">
      <c r="B39" s="10" t="str">
        <f>B32</f>
        <v>Residential Demand (Ccf)</v>
      </c>
      <c r="C39" s="9"/>
      <c r="D39" s="13">
        <f>C71</f>
        <v>963307</v>
      </c>
      <c r="E39" s="12">
        <f>B71</f>
        <v>1189123.1299999999</v>
      </c>
      <c r="G39" s="13">
        <f>C72</f>
        <v>769938</v>
      </c>
      <c r="H39" s="12">
        <f>B72</f>
        <v>816948.37</v>
      </c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</row>
    <row r="40" spans="2:55" x14ac:dyDescent="0.3">
      <c r="B40" s="10" t="str">
        <f>B33</f>
        <v>Non-Residential Demand (Ccf)</v>
      </c>
      <c r="C40" s="9"/>
      <c r="D40" s="13">
        <f>C82</f>
        <v>478930</v>
      </c>
      <c r="E40" s="12">
        <f>B82</f>
        <v>442683.78</v>
      </c>
      <c r="G40" s="13">
        <f>C83</f>
        <v>390084</v>
      </c>
      <c r="H40" s="12">
        <f>B83</f>
        <v>337663.69</v>
      </c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</row>
    <row r="41" spans="2:55" x14ac:dyDescent="0.3">
      <c r="B41" s="10" t="str">
        <f>B34</f>
        <v>Wholesale Demand (Ccf)</v>
      </c>
      <c r="C41" s="9"/>
      <c r="D41" s="13">
        <f>C93</f>
        <v>1362622</v>
      </c>
      <c r="E41" s="12">
        <f>B93</f>
        <v>1503128.42</v>
      </c>
      <c r="G41" s="13">
        <f>C94</f>
        <v>1117474</v>
      </c>
      <c r="H41" s="12">
        <f>B94</f>
        <v>1450543.6</v>
      </c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</row>
    <row r="42" spans="2:55" x14ac:dyDescent="0.3">
      <c r="B42" s="10" t="str">
        <f>"Total Demand ("&amp;'Demand Input'!$C$9&amp;")"</f>
        <v>Total Demand (Ccf)</v>
      </c>
      <c r="C42" s="9"/>
      <c r="D42" s="13">
        <f>SUM(D39:D41)</f>
        <v>2804859</v>
      </c>
      <c r="E42" s="12">
        <f>SUM(E39:E41)</f>
        <v>3134935.33</v>
      </c>
      <c r="G42" s="13">
        <f>SUM(G39:G41)</f>
        <v>2277496</v>
      </c>
      <c r="H42" s="12">
        <f>SUM(H39:H41)</f>
        <v>2605155.66</v>
      </c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</row>
    <row r="43" spans="2:55" x14ac:dyDescent="0.3">
      <c r="B43" s="10" t="s">
        <v>14</v>
      </c>
      <c r="C43" s="9"/>
      <c r="D43" s="57">
        <f>E42/D42-1</f>
        <v>0.11768018641935307</v>
      </c>
      <c r="E43" s="57"/>
      <c r="G43" s="57">
        <f>H42/G42-1</f>
        <v>0.14386838001032709</v>
      </c>
      <c r="H43" s="57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</row>
    <row r="44" spans="2:55" x14ac:dyDescent="0.3"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</row>
    <row r="45" spans="2:55" x14ac:dyDescent="0.3"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</row>
    <row r="46" spans="2:55" x14ac:dyDescent="0.3"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</row>
    <row r="47" spans="2:55" x14ac:dyDescent="0.3"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</row>
    <row r="48" spans="2:55" x14ac:dyDescent="0.3"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</row>
    <row r="50" spans="1:21" x14ac:dyDescent="0.3">
      <c r="A50" s="59" t="s">
        <v>23</v>
      </c>
      <c r="B50" s="59"/>
      <c r="C50" s="59"/>
      <c r="D50" s="59"/>
      <c r="E50" s="59"/>
    </row>
    <row r="51" spans="1:21" x14ac:dyDescent="0.3">
      <c r="A51" s="21"/>
      <c r="B51" s="21"/>
      <c r="C51" s="21"/>
      <c r="D51" s="21"/>
      <c r="E51" s="21"/>
    </row>
    <row r="52" spans="1:21" x14ac:dyDescent="0.3">
      <c r="A52" s="7" t="str">
        <f>"Water Produced ("&amp;'Demand Input'!$C$10&amp;")"</f>
        <v>Water Produced (MGD)</v>
      </c>
    </row>
    <row r="53" spans="1:21" x14ac:dyDescent="0.3">
      <c r="A53" s="2" t="s">
        <v>3</v>
      </c>
      <c r="B53" s="3" t="s">
        <v>0</v>
      </c>
      <c r="C53" s="3" t="s">
        <v>1</v>
      </c>
      <c r="D53" t="s">
        <v>7</v>
      </c>
    </row>
    <row r="54" spans="1:21" x14ac:dyDescent="0.3">
      <c r="A54" s="1" t="s">
        <v>8</v>
      </c>
      <c r="B54" s="20">
        <f>'Demand Input'!F37</f>
        <v>50.11</v>
      </c>
      <c r="C54" s="20">
        <f>'Demand Input'!D37</f>
        <v>50.84</v>
      </c>
      <c r="D54" s="5">
        <f t="shared" ref="D54:D61" si="0">B54/C54</f>
        <v>0.98564122738001569</v>
      </c>
      <c r="E54" s="5"/>
      <c r="F54" s="5"/>
      <c r="I54" s="5"/>
      <c r="L54" s="5"/>
      <c r="O54" s="5"/>
      <c r="R54" s="5"/>
      <c r="U54" s="5"/>
    </row>
    <row r="55" spans="1:21" x14ac:dyDescent="0.3">
      <c r="A55" s="1" t="s">
        <v>9</v>
      </c>
      <c r="B55" s="20">
        <f>'Demand Input'!F38</f>
        <v>52.27</v>
      </c>
      <c r="C55" s="20">
        <f>'Demand Input'!D38</f>
        <v>51.85</v>
      </c>
      <c r="D55" s="5">
        <f t="shared" si="0"/>
        <v>1.0081002892960462</v>
      </c>
      <c r="E55" s="5"/>
      <c r="F55" s="5"/>
      <c r="I55" s="5"/>
      <c r="L55" s="5"/>
      <c r="O55" s="5"/>
      <c r="R55" s="5"/>
      <c r="U55" s="5"/>
    </row>
    <row r="56" spans="1:21" x14ac:dyDescent="0.3">
      <c r="A56" s="1" t="s">
        <v>10</v>
      </c>
      <c r="B56" s="20">
        <f>'Demand Input'!F39</f>
        <v>49.07</v>
      </c>
      <c r="C56" s="20">
        <f>'Demand Input'!D39</f>
        <v>52.78</v>
      </c>
      <c r="D56" s="5">
        <f t="shared" si="0"/>
        <v>0.92970822281167109</v>
      </c>
      <c r="E56" s="5"/>
      <c r="F56" s="5"/>
      <c r="I56" s="5"/>
      <c r="L56" s="5"/>
      <c r="O56" s="5"/>
      <c r="R56" s="5"/>
      <c r="U56" s="5"/>
    </row>
    <row r="57" spans="1:21" x14ac:dyDescent="0.3">
      <c r="A57" s="1" t="s">
        <v>2</v>
      </c>
      <c r="B57" s="20">
        <f>'Demand Input'!F40</f>
        <v>57.41</v>
      </c>
      <c r="C57" s="20">
        <f>'Demand Input'!D40</f>
        <v>57.16</v>
      </c>
      <c r="D57" s="5">
        <f t="shared" si="0"/>
        <v>1.004373687893632</v>
      </c>
      <c r="E57" s="5"/>
      <c r="F57" s="5"/>
      <c r="I57" s="5"/>
      <c r="L57" s="5"/>
      <c r="O57" s="5"/>
      <c r="R57" s="5"/>
      <c r="U57" s="5"/>
    </row>
    <row r="58" spans="1:21" x14ac:dyDescent="0.3">
      <c r="A58" s="1" t="s">
        <v>11</v>
      </c>
      <c r="B58" s="20">
        <f>'Demand Input'!F41</f>
        <v>77.05</v>
      </c>
      <c r="C58" s="20">
        <f>'Demand Input'!D41</f>
        <v>66.11</v>
      </c>
      <c r="D58" s="5">
        <f t="shared" si="0"/>
        <v>1.1654817728029043</v>
      </c>
      <c r="E58" s="5"/>
      <c r="F58" s="5"/>
      <c r="I58" s="5"/>
      <c r="L58" s="5"/>
      <c r="O58" s="5"/>
      <c r="R58" s="5"/>
      <c r="U58" s="5"/>
    </row>
    <row r="59" spans="1:21" x14ac:dyDescent="0.3">
      <c r="A59" s="1" t="s">
        <v>12</v>
      </c>
      <c r="B59" s="20">
        <f>'Demand Input'!F42</f>
        <v>80.48</v>
      </c>
      <c r="C59" s="20">
        <f>'Demand Input'!D42</f>
        <v>79.53</v>
      </c>
      <c r="D59" s="5">
        <f t="shared" si="0"/>
        <v>1.0119451779202817</v>
      </c>
      <c r="E59" s="5"/>
      <c r="F59" s="5"/>
      <c r="I59" s="5"/>
      <c r="L59" s="5"/>
      <c r="O59" s="5"/>
      <c r="R59" s="5"/>
      <c r="U59" s="5"/>
    </row>
    <row r="60" spans="1:21" x14ac:dyDescent="0.3">
      <c r="A60" s="1" t="s">
        <v>13</v>
      </c>
      <c r="B60" s="20">
        <f>'Demand Input'!F43</f>
        <v>79.290000000000006</v>
      </c>
      <c r="C60" s="20">
        <f>'Demand Input'!D43</f>
        <v>77.55</v>
      </c>
      <c r="D60" s="5">
        <f t="shared" si="0"/>
        <v>1.0224371373307544</v>
      </c>
      <c r="E60" s="5"/>
      <c r="F60" s="5"/>
      <c r="I60" s="5"/>
      <c r="L60" s="5"/>
      <c r="O60" s="5"/>
      <c r="R60" s="5"/>
      <c r="U60" s="5"/>
    </row>
    <row r="61" spans="1:21" x14ac:dyDescent="0.3">
      <c r="A61" s="1" t="s">
        <v>49</v>
      </c>
      <c r="B61" s="20">
        <f>'Demand Input'!F44</f>
        <v>71.41</v>
      </c>
      <c r="C61" s="20">
        <f>'Demand Input'!D44</f>
        <v>69.930000000000007</v>
      </c>
      <c r="D61" s="5">
        <f t="shared" si="0"/>
        <v>1.0211640211640209</v>
      </c>
      <c r="E61" s="5"/>
      <c r="F61" s="5"/>
      <c r="I61" s="5"/>
      <c r="L61" s="5"/>
      <c r="O61" s="5"/>
      <c r="R61" s="5"/>
      <c r="U61" s="5"/>
    </row>
    <row r="63" spans="1:21" x14ac:dyDescent="0.3">
      <c r="A63" s="7" t="str">
        <f>"Residential Demand ("&amp;'Demand Input'!$C$9&amp;")"</f>
        <v>Residential Demand (Ccf)</v>
      </c>
    </row>
    <row r="64" spans="1:21" x14ac:dyDescent="0.3">
      <c r="A64" s="2" t="s">
        <v>3</v>
      </c>
      <c r="B64" s="3" t="s">
        <v>0</v>
      </c>
      <c r="C64" s="3" t="s">
        <v>1</v>
      </c>
    </row>
    <row r="65" spans="1:21" x14ac:dyDescent="0.3">
      <c r="A65" s="1" t="s">
        <v>8</v>
      </c>
      <c r="B65" s="6">
        <f>'Demand Input'!F19</f>
        <v>520118</v>
      </c>
      <c r="C65" s="6">
        <f>'Demand Input'!B19</f>
        <v>548904</v>
      </c>
      <c r="D65" s="4">
        <f>B65/C65</f>
        <v>0.94755731421159251</v>
      </c>
      <c r="E65" s="4"/>
      <c r="F65" s="4"/>
      <c r="I65" s="4"/>
      <c r="L65" s="4"/>
      <c r="O65" s="4"/>
      <c r="R65" s="4"/>
      <c r="U65" s="4"/>
    </row>
    <row r="66" spans="1:21" x14ac:dyDescent="0.3">
      <c r="A66" s="1" t="s">
        <v>9</v>
      </c>
      <c r="B66" s="6">
        <f>'Demand Input'!F20</f>
        <v>569686</v>
      </c>
      <c r="C66" s="6">
        <f>'Demand Input'!B20</f>
        <v>604606</v>
      </c>
      <c r="D66" s="4">
        <f t="shared" ref="D66:D72" si="1">B66/C66</f>
        <v>0.9422433783323354</v>
      </c>
      <c r="E66" s="4"/>
      <c r="F66" s="4"/>
      <c r="I66" s="4"/>
      <c r="L66" s="4"/>
      <c r="O66" s="4"/>
      <c r="R66" s="4"/>
      <c r="U66" s="4"/>
    </row>
    <row r="67" spans="1:21" x14ac:dyDescent="0.3">
      <c r="A67" s="1" t="s">
        <v>10</v>
      </c>
      <c r="B67" s="6">
        <f>'Demand Input'!F21</f>
        <v>597404.19999999995</v>
      </c>
      <c r="C67" s="6">
        <f>'Demand Input'!B21</f>
        <v>564867</v>
      </c>
      <c r="D67" s="4">
        <f t="shared" si="1"/>
        <v>1.0576015238985459</v>
      </c>
      <c r="E67" s="4"/>
      <c r="F67" s="4"/>
      <c r="I67" s="4"/>
      <c r="L67" s="4"/>
      <c r="O67" s="4"/>
      <c r="R67" s="4"/>
      <c r="U67" s="4"/>
    </row>
    <row r="68" spans="1:21" x14ac:dyDescent="0.3">
      <c r="A68" s="1" t="s">
        <v>2</v>
      </c>
      <c r="B68" s="6">
        <f>'Demand Input'!F22</f>
        <v>588003</v>
      </c>
      <c r="C68" s="6">
        <f>'Demand Input'!B22</f>
        <v>596051</v>
      </c>
      <c r="D68" s="4">
        <f t="shared" si="1"/>
        <v>0.98649779968492624</v>
      </c>
      <c r="E68" s="4"/>
      <c r="F68" s="4"/>
      <c r="I68" s="4"/>
      <c r="L68" s="4"/>
      <c r="O68" s="4"/>
      <c r="R68" s="4"/>
      <c r="U68" s="4"/>
    </row>
    <row r="69" spans="1:21" x14ac:dyDescent="0.3">
      <c r="A69" s="1" t="s">
        <v>11</v>
      </c>
      <c r="B69" s="6">
        <f>'Demand Input'!F23</f>
        <v>716727.85</v>
      </c>
      <c r="C69" s="6">
        <f>'Demand Input'!B23</f>
        <v>657143</v>
      </c>
      <c r="D69" s="4">
        <f t="shared" si="1"/>
        <v>1.0906725781146569</v>
      </c>
      <c r="E69" s="4"/>
      <c r="F69" s="4"/>
      <c r="I69" s="4"/>
      <c r="L69" s="4"/>
      <c r="O69" s="4"/>
      <c r="R69" s="4"/>
      <c r="U69" s="4"/>
    </row>
    <row r="70" spans="1:21" x14ac:dyDescent="0.3">
      <c r="A70" s="1" t="s">
        <v>12</v>
      </c>
      <c r="B70" s="6">
        <f>'Demand Input'!F24</f>
        <v>1115755.73</v>
      </c>
      <c r="C70" s="6">
        <f>'Demand Input'!B24</f>
        <v>828101</v>
      </c>
      <c r="D70" s="4">
        <f t="shared" si="1"/>
        <v>1.3473667221751935</v>
      </c>
      <c r="E70" s="4"/>
      <c r="F70" s="4"/>
      <c r="I70" s="4"/>
      <c r="L70" s="4"/>
      <c r="O70" s="4"/>
      <c r="R70" s="4"/>
      <c r="U70" s="4"/>
    </row>
    <row r="71" spans="1:21" x14ac:dyDescent="0.3">
      <c r="A71" s="1" t="s">
        <v>13</v>
      </c>
      <c r="B71" s="6">
        <f>'Demand Input'!F25</f>
        <v>1189123.1299999999</v>
      </c>
      <c r="C71" s="6">
        <f>'Demand Input'!B25</f>
        <v>963307</v>
      </c>
      <c r="D71" s="4">
        <f t="shared" si="1"/>
        <v>1.234417615568038</v>
      </c>
      <c r="E71" s="4"/>
      <c r="F71" s="4"/>
      <c r="I71" s="4"/>
      <c r="L71" s="4"/>
      <c r="O71" s="4"/>
      <c r="R71" s="4"/>
      <c r="U71" s="4"/>
    </row>
    <row r="72" spans="1:21" x14ac:dyDescent="0.3">
      <c r="A72" s="1" t="s">
        <v>49</v>
      </c>
      <c r="B72" s="6">
        <f>'Demand Input'!F26</f>
        <v>816948.37</v>
      </c>
      <c r="C72" s="6">
        <f>'Demand Input'!B26</f>
        <v>769938</v>
      </c>
      <c r="D72" s="4">
        <f t="shared" si="1"/>
        <v>1.0610573448771199</v>
      </c>
    </row>
    <row r="74" spans="1:21" x14ac:dyDescent="0.3">
      <c r="A74" s="7" t="str">
        <f>"Non-Residential Demand ("&amp;'Demand Input'!$C$9&amp;")"</f>
        <v>Non-Residential Demand (Ccf)</v>
      </c>
    </row>
    <row r="75" spans="1:21" x14ac:dyDescent="0.3">
      <c r="A75" s="2" t="s">
        <v>3</v>
      </c>
      <c r="B75" s="3" t="s">
        <v>0</v>
      </c>
      <c r="C75" s="3" t="s">
        <v>1</v>
      </c>
    </row>
    <row r="76" spans="1:21" x14ac:dyDescent="0.3">
      <c r="A76" s="1" t="s">
        <v>8</v>
      </c>
      <c r="B76" s="6">
        <f>'Demand Input'!G19</f>
        <v>249807</v>
      </c>
      <c r="C76" s="6">
        <f>'Demand Input'!C19</f>
        <v>289857</v>
      </c>
      <c r="D76" s="4">
        <f>B76/C76</f>
        <v>0.86182841884101469</v>
      </c>
      <c r="E76" s="4"/>
      <c r="F76" s="4"/>
      <c r="I76" s="4"/>
      <c r="L76" s="4"/>
      <c r="O76" s="4"/>
      <c r="R76" s="4"/>
      <c r="U76" s="4"/>
    </row>
    <row r="77" spans="1:21" x14ac:dyDescent="0.3">
      <c r="A77" s="1" t="s">
        <v>9</v>
      </c>
      <c r="B77" s="6">
        <f>'Demand Input'!G20</f>
        <v>295423</v>
      </c>
      <c r="C77" s="6">
        <f>'Demand Input'!C20</f>
        <v>305426</v>
      </c>
      <c r="D77" s="4">
        <f t="shared" ref="D77:D83" si="2">B77/C77</f>
        <v>0.96724902267652391</v>
      </c>
      <c r="E77" s="4"/>
      <c r="F77" s="4"/>
      <c r="I77" s="4"/>
      <c r="L77" s="4"/>
      <c r="O77" s="4"/>
      <c r="R77" s="4"/>
      <c r="U77" s="4"/>
    </row>
    <row r="78" spans="1:21" x14ac:dyDescent="0.3">
      <c r="A78" s="1" t="s">
        <v>10</v>
      </c>
      <c r="B78" s="6">
        <f>'Demand Input'!G21</f>
        <v>295012.49</v>
      </c>
      <c r="C78" s="6">
        <f>'Demand Input'!C21</f>
        <v>315985</v>
      </c>
      <c r="D78" s="4">
        <f t="shared" si="2"/>
        <v>0.9336281469057075</v>
      </c>
      <c r="E78" s="4"/>
      <c r="F78" s="4"/>
      <c r="I78" s="4"/>
      <c r="L78" s="4"/>
      <c r="O78" s="4"/>
      <c r="R78" s="4"/>
      <c r="U78" s="4"/>
    </row>
    <row r="79" spans="1:21" x14ac:dyDescent="0.3">
      <c r="A79" s="1" t="s">
        <v>2</v>
      </c>
      <c r="B79" s="6">
        <f>'Demand Input'!G22</f>
        <v>192797</v>
      </c>
      <c r="C79" s="6">
        <f>'Demand Input'!C22</f>
        <v>327135</v>
      </c>
      <c r="D79" s="4">
        <f t="shared" si="2"/>
        <v>0.58934996255368577</v>
      </c>
      <c r="E79" s="4"/>
      <c r="F79" s="4"/>
      <c r="I79" s="4"/>
      <c r="L79" s="4"/>
      <c r="O79" s="4"/>
      <c r="R79" s="4"/>
      <c r="U79" s="4"/>
    </row>
    <row r="80" spans="1:21" x14ac:dyDescent="0.3">
      <c r="A80" s="1" t="s">
        <v>11</v>
      </c>
      <c r="B80" s="6">
        <f>'Demand Input'!G23</f>
        <v>250692.26</v>
      </c>
      <c r="C80" s="6">
        <f>'Demand Input'!C23</f>
        <v>325420</v>
      </c>
      <c r="D80" s="4">
        <f t="shared" si="2"/>
        <v>0.7703652510601684</v>
      </c>
      <c r="E80" s="4"/>
      <c r="F80" s="4"/>
      <c r="I80" s="4"/>
      <c r="L80" s="4"/>
      <c r="O80" s="4"/>
      <c r="R80" s="4"/>
      <c r="U80" s="4"/>
    </row>
    <row r="81" spans="1:21" x14ac:dyDescent="0.3">
      <c r="A81" s="1" t="s">
        <v>12</v>
      </c>
      <c r="B81" s="6">
        <f>'Demand Input'!G24</f>
        <v>392092.25</v>
      </c>
      <c r="C81" s="6">
        <f>'Demand Input'!C24</f>
        <v>383814</v>
      </c>
      <c r="D81" s="4">
        <f t="shared" si="2"/>
        <v>1.0215683898971897</v>
      </c>
      <c r="E81" s="4"/>
      <c r="F81" s="4"/>
      <c r="I81" s="4"/>
      <c r="L81" s="4"/>
      <c r="O81" s="4"/>
      <c r="R81" s="4"/>
      <c r="U81" s="4"/>
    </row>
    <row r="82" spans="1:21" x14ac:dyDescent="0.3">
      <c r="A82" s="1" t="s">
        <v>13</v>
      </c>
      <c r="B82" s="6">
        <f>'Demand Input'!G25</f>
        <v>442683.78</v>
      </c>
      <c r="C82" s="6">
        <f>'Demand Input'!C25</f>
        <v>478930</v>
      </c>
      <c r="D82" s="4">
        <f t="shared" si="2"/>
        <v>0.92431833462092583</v>
      </c>
      <c r="E82" s="4"/>
      <c r="F82" s="4"/>
      <c r="I82" s="4"/>
      <c r="L82" s="4"/>
      <c r="O82" s="4"/>
      <c r="R82" s="4"/>
      <c r="U82" s="4"/>
    </row>
    <row r="83" spans="1:21" x14ac:dyDescent="0.3">
      <c r="A83" s="1" t="s">
        <v>49</v>
      </c>
      <c r="B83" s="6">
        <f>'Demand Input'!G26</f>
        <v>337663.69</v>
      </c>
      <c r="C83" s="6">
        <f>'Demand Input'!C26</f>
        <v>390084</v>
      </c>
      <c r="D83" s="4">
        <f t="shared" si="2"/>
        <v>0.86561789255647503</v>
      </c>
    </row>
    <row r="85" spans="1:21" x14ac:dyDescent="0.3">
      <c r="A85" s="7" t="str">
        <f>"Wholesale Demand ("&amp;'Demand Input'!$C$9&amp;")"</f>
        <v>Wholesale Demand (Ccf)</v>
      </c>
    </row>
    <row r="86" spans="1:21" x14ac:dyDescent="0.3">
      <c r="A86" s="2" t="s">
        <v>3</v>
      </c>
      <c r="B86" s="3" t="s">
        <v>0</v>
      </c>
      <c r="C86" s="3" t="s">
        <v>1</v>
      </c>
    </row>
    <row r="87" spans="1:21" x14ac:dyDescent="0.3">
      <c r="A87" s="1" t="s">
        <v>8</v>
      </c>
      <c r="B87" s="6">
        <f>'Demand Input'!H19</f>
        <v>717715</v>
      </c>
      <c r="C87" s="6">
        <f>'Demand Input'!D19</f>
        <v>661790</v>
      </c>
      <c r="D87" s="4">
        <f>B87/C87</f>
        <v>1.0845056588948156</v>
      </c>
      <c r="E87" s="4"/>
      <c r="F87" s="4"/>
      <c r="I87" s="4"/>
      <c r="L87" s="4"/>
      <c r="O87" s="4"/>
      <c r="R87" s="4"/>
      <c r="U87" s="4"/>
    </row>
    <row r="88" spans="1:21" x14ac:dyDescent="0.3">
      <c r="A88" s="1" t="s">
        <v>9</v>
      </c>
      <c r="B88" s="6">
        <f>'Demand Input'!H20</f>
        <v>829129</v>
      </c>
      <c r="C88" s="6">
        <f>'Demand Input'!D20</f>
        <v>751769</v>
      </c>
      <c r="D88" s="4">
        <f t="shared" ref="D88:D94" si="3">B88/C88</f>
        <v>1.1029039505486393</v>
      </c>
      <c r="E88" s="4"/>
      <c r="F88" s="4"/>
      <c r="I88" s="4"/>
      <c r="L88" s="4"/>
      <c r="O88" s="4"/>
      <c r="R88" s="4"/>
      <c r="U88" s="4"/>
    </row>
    <row r="89" spans="1:21" x14ac:dyDescent="0.3">
      <c r="A89" s="1" t="s">
        <v>10</v>
      </c>
      <c r="B89" s="6">
        <f>'Demand Input'!H21</f>
        <v>591056.98</v>
      </c>
      <c r="C89" s="6">
        <f>'Demand Input'!D21</f>
        <v>864122</v>
      </c>
      <c r="D89" s="4">
        <f t="shared" si="3"/>
        <v>0.68399714392180733</v>
      </c>
      <c r="E89" s="4"/>
      <c r="F89" s="4"/>
      <c r="I89" s="4"/>
      <c r="L89" s="4"/>
      <c r="O89" s="4"/>
      <c r="R89" s="4"/>
      <c r="U89" s="4"/>
    </row>
    <row r="90" spans="1:21" x14ac:dyDescent="0.3">
      <c r="A90" s="1" t="s">
        <v>2</v>
      </c>
      <c r="B90" s="6">
        <f>'Demand Input'!H22</f>
        <v>825870</v>
      </c>
      <c r="C90" s="6">
        <f>'Demand Input'!D22</f>
        <v>964707</v>
      </c>
      <c r="D90" s="4">
        <f t="shared" si="3"/>
        <v>0.85608376429319988</v>
      </c>
      <c r="E90" s="4"/>
      <c r="F90" s="4"/>
      <c r="I90" s="4"/>
      <c r="L90" s="4"/>
      <c r="O90" s="4"/>
      <c r="R90" s="4"/>
      <c r="U90" s="4"/>
    </row>
    <row r="91" spans="1:21" x14ac:dyDescent="0.3">
      <c r="A91" s="1" t="s">
        <v>11</v>
      </c>
      <c r="B91" s="6">
        <f>'Demand Input'!H23</f>
        <v>1420311.82</v>
      </c>
      <c r="C91" s="6">
        <f>'Demand Input'!D23</f>
        <v>973004</v>
      </c>
      <c r="D91" s="4">
        <f t="shared" si="3"/>
        <v>1.4597183773139679</v>
      </c>
      <c r="E91" s="4"/>
      <c r="F91" s="4"/>
      <c r="I91" s="4"/>
      <c r="L91" s="4"/>
      <c r="O91" s="4"/>
      <c r="R91" s="4"/>
      <c r="U91" s="4"/>
    </row>
    <row r="92" spans="1:21" x14ac:dyDescent="0.3">
      <c r="A92" s="1" t="s">
        <v>12</v>
      </c>
      <c r="B92" s="6">
        <f>'Demand Input'!H24</f>
        <v>1608413.16</v>
      </c>
      <c r="C92" s="6">
        <f>'Demand Input'!D24</f>
        <v>1361707</v>
      </c>
      <c r="D92" s="4">
        <f t="shared" si="3"/>
        <v>1.1811741879861086</v>
      </c>
      <c r="E92" s="4"/>
      <c r="F92" s="4"/>
      <c r="I92" s="4"/>
      <c r="L92" s="4"/>
      <c r="O92" s="4"/>
      <c r="R92" s="4"/>
      <c r="U92" s="4"/>
    </row>
    <row r="93" spans="1:21" x14ac:dyDescent="0.3">
      <c r="A93" s="1" t="s">
        <v>13</v>
      </c>
      <c r="B93" s="6">
        <f>'Demand Input'!H25</f>
        <v>1503128.42</v>
      </c>
      <c r="C93" s="6">
        <f>'Demand Input'!D25</f>
        <v>1362622</v>
      </c>
      <c r="D93" s="4">
        <f t="shared" si="3"/>
        <v>1.103114744954947</v>
      </c>
      <c r="E93" s="4"/>
      <c r="F93" s="4"/>
      <c r="I93" s="4"/>
      <c r="L93" s="4"/>
      <c r="O93" s="4"/>
      <c r="R93" s="4"/>
      <c r="U93" s="4"/>
    </row>
    <row r="94" spans="1:21" x14ac:dyDescent="0.3">
      <c r="A94" s="1" t="s">
        <v>49</v>
      </c>
      <c r="B94" s="6">
        <f>'Demand Input'!H26</f>
        <v>1450543.6</v>
      </c>
      <c r="C94" s="6">
        <f>'Demand Input'!D26</f>
        <v>1117474</v>
      </c>
      <c r="D94" s="4">
        <f t="shared" si="3"/>
        <v>1.2980557936918444</v>
      </c>
    </row>
  </sheetData>
  <mergeCells count="19">
    <mergeCell ref="A50:E50"/>
    <mergeCell ref="D43:E43"/>
    <mergeCell ref="C2:X2"/>
    <mergeCell ref="D36:E36"/>
    <mergeCell ref="G36:H36"/>
    <mergeCell ref="J36:K36"/>
    <mergeCell ref="M36:N36"/>
    <mergeCell ref="S31:T31"/>
    <mergeCell ref="D38:E38"/>
    <mergeCell ref="G38:H38"/>
    <mergeCell ref="G43:H43"/>
    <mergeCell ref="A1:X1"/>
    <mergeCell ref="P36:Q36"/>
    <mergeCell ref="S36:T36"/>
    <mergeCell ref="D31:E31"/>
    <mergeCell ref="G31:H31"/>
    <mergeCell ref="J31:K31"/>
    <mergeCell ref="M31:N31"/>
    <mergeCell ref="P31:Q31"/>
  </mergeCells>
  <pageMargins left="0.7" right="0.7" top="0.75" bottom="0.75" header="0.3" footer="0.3"/>
  <pageSetup scale="48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S296"/>
  <sheetViews>
    <sheetView showGridLines="0" view="pageBreakPreview" topLeftCell="C15" zoomScaleNormal="100" zoomScaleSheetLayoutView="100" workbookViewId="0">
      <selection activeCell="M27" sqref="M27"/>
    </sheetView>
  </sheetViews>
  <sheetFormatPr defaultColWidth="9.109375" defaultRowHeight="14.4" x14ac:dyDescent="0.3"/>
  <cols>
    <col min="1" max="1" width="11.88671875" style="8" customWidth="1"/>
    <col min="2" max="4" width="18.33203125" style="8" customWidth="1"/>
    <col min="5" max="5" width="1.88671875" style="8" customWidth="1"/>
    <col min="6" max="14" width="18.33203125" style="8" customWidth="1"/>
    <col min="15" max="16384" width="9.109375" style="8"/>
  </cols>
  <sheetData>
    <row r="1" spans="1:71" ht="15" customHeight="1" x14ac:dyDescent="0.3">
      <c r="A1" s="61" t="s">
        <v>21</v>
      </c>
      <c r="B1" s="62"/>
      <c r="C1" s="62"/>
      <c r="D1" s="62"/>
      <c r="E1" s="62"/>
      <c r="F1" s="62"/>
      <c r="G1" s="62"/>
      <c r="H1" s="62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1:71" ht="15" customHeight="1" x14ac:dyDescent="0.3">
      <c r="A2" s="62"/>
      <c r="B2" s="62"/>
      <c r="C2" s="62"/>
      <c r="D2" s="62"/>
      <c r="E2" s="62"/>
      <c r="F2" s="62"/>
      <c r="G2" s="62"/>
      <c r="H2" s="6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</row>
    <row r="3" spans="1:71" ht="15" customHeight="1" x14ac:dyDescent="0.3">
      <c r="A3" s="62"/>
      <c r="B3" s="62"/>
      <c r="C3" s="62"/>
      <c r="D3" s="62"/>
      <c r="E3" s="62"/>
      <c r="F3" s="62"/>
      <c r="G3" s="62"/>
      <c r="H3" s="62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</row>
    <row r="4" spans="1:71" ht="15" customHeight="1" x14ac:dyDescent="0.3">
      <c r="A4" s="62"/>
      <c r="B4" s="62"/>
      <c r="C4" s="62"/>
      <c r="D4" s="62"/>
      <c r="E4" s="62"/>
      <c r="F4" s="62"/>
      <c r="G4" s="62"/>
      <c r="H4" s="62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</row>
    <row r="5" spans="1:71" ht="15" customHeight="1" x14ac:dyDescent="0.3">
      <c r="A5" s="27"/>
      <c r="B5" s="27"/>
      <c r="C5" s="63" t="str">
        <f>C8</f>
        <v>Providence Water Supply Board</v>
      </c>
      <c r="D5" s="63"/>
      <c r="E5" s="63"/>
      <c r="F5" s="63"/>
      <c r="G5" s="63"/>
      <c r="H5" s="63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</row>
    <row r="6" spans="1:71" ht="15" customHeight="1" x14ac:dyDescent="0.3">
      <c r="A6" s="27"/>
      <c r="B6" s="27"/>
      <c r="C6" s="63"/>
      <c r="D6" s="63"/>
      <c r="E6" s="63"/>
      <c r="F6" s="63"/>
      <c r="G6" s="63"/>
      <c r="H6" s="63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</row>
    <row r="7" spans="1:71" x14ac:dyDescent="0.3">
      <c r="A7" s="28"/>
      <c r="B7" s="28"/>
      <c r="C7" s="28"/>
      <c r="D7" s="28"/>
      <c r="E7" s="28"/>
      <c r="F7" s="28"/>
      <c r="G7" s="28"/>
      <c r="H7" s="28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</row>
    <row r="8" spans="1:71" x14ac:dyDescent="0.3">
      <c r="A8" s="28"/>
      <c r="B8" s="29" t="s">
        <v>19</v>
      </c>
      <c r="C8" s="65" t="s">
        <v>58</v>
      </c>
      <c r="D8" s="65"/>
      <c r="E8" s="28"/>
      <c r="F8" s="28"/>
      <c r="G8" s="28"/>
      <c r="H8" s="2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</row>
    <row r="9" spans="1:71" x14ac:dyDescent="0.3">
      <c r="A9" s="28"/>
      <c r="B9" s="29" t="s">
        <v>15</v>
      </c>
      <c r="C9" s="65" t="s">
        <v>48</v>
      </c>
      <c r="D9" s="65"/>
      <c r="E9" s="28"/>
      <c r="F9" s="28"/>
      <c r="G9" s="28"/>
      <c r="H9" s="28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</row>
    <row r="10" spans="1:71" x14ac:dyDescent="0.3">
      <c r="A10" s="28"/>
      <c r="B10" s="29" t="s">
        <v>18</v>
      </c>
      <c r="C10" s="65" t="s">
        <v>47</v>
      </c>
      <c r="D10" s="65"/>
      <c r="E10" s="28"/>
      <c r="F10" s="28"/>
      <c r="G10" s="28"/>
      <c r="H10" s="28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</row>
    <row r="11" spans="1:71" ht="6.9" customHeight="1" x14ac:dyDescent="0.3">
      <c r="A11" s="28"/>
      <c r="B11" s="28"/>
      <c r="C11" s="28"/>
      <c r="D11" s="28"/>
      <c r="E11" s="28"/>
      <c r="F11" s="28"/>
      <c r="G11" s="28"/>
      <c r="H11" s="28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</row>
    <row r="12" spans="1:71" ht="2.4" customHeight="1" x14ac:dyDescent="0.3">
      <c r="A12" s="28"/>
      <c r="B12" s="69"/>
      <c r="C12" s="69"/>
      <c r="D12" s="69"/>
      <c r="E12" s="69"/>
      <c r="F12" s="69"/>
      <c r="G12" s="69"/>
      <c r="H12" s="69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</row>
    <row r="13" spans="1:71" ht="6.9" customHeight="1" x14ac:dyDescent="0.3">
      <c r="A13" s="28"/>
      <c r="B13" s="28"/>
      <c r="C13" s="28"/>
      <c r="D13" s="28"/>
      <c r="E13" s="28"/>
      <c r="F13" s="28"/>
      <c r="G13" s="28"/>
      <c r="H13" s="28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</row>
    <row r="14" spans="1:71" ht="23.4" x14ac:dyDescent="0.45">
      <c r="A14" s="30"/>
      <c r="B14" s="64" t="str">
        <f>"Input Customer Demand ("&amp;C9&amp;")"</f>
        <v>Input Customer Demand (Ccf)</v>
      </c>
      <c r="C14" s="64"/>
      <c r="D14" s="64"/>
      <c r="E14" s="64"/>
      <c r="F14" s="64"/>
      <c r="G14" s="64"/>
      <c r="H14" s="6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</row>
    <row r="15" spans="1:71" x14ac:dyDescent="0.3">
      <c r="A15" s="30"/>
      <c r="B15" s="66" t="s">
        <v>16</v>
      </c>
      <c r="C15" s="66"/>
      <c r="D15" s="66"/>
      <c r="E15" s="66"/>
      <c r="F15" s="66"/>
      <c r="G15" s="66"/>
      <c r="H15" s="66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</row>
    <row r="16" spans="1:71" x14ac:dyDescent="0.3">
      <c r="A16" s="28"/>
      <c r="B16" s="67" t="s">
        <v>17</v>
      </c>
      <c r="C16" s="67"/>
      <c r="D16" s="67"/>
      <c r="E16" s="28"/>
      <c r="F16" s="67" t="s">
        <v>54</v>
      </c>
      <c r="G16" s="67"/>
      <c r="H16" s="67"/>
      <c r="I16" s="67" t="s">
        <v>59</v>
      </c>
      <c r="J16" s="67"/>
      <c r="K16" s="67"/>
      <c r="L16" s="67" t="s">
        <v>60</v>
      </c>
      <c r="M16" s="67"/>
      <c r="N16" s="67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</row>
    <row r="17" spans="1:71" x14ac:dyDescent="0.3">
      <c r="A17" s="31" t="s">
        <v>3</v>
      </c>
      <c r="B17" s="16" t="s">
        <v>4</v>
      </c>
      <c r="C17" s="16" t="s">
        <v>5</v>
      </c>
      <c r="D17" s="16" t="s">
        <v>6</v>
      </c>
      <c r="E17" s="15"/>
      <c r="F17" s="16" t="s">
        <v>4</v>
      </c>
      <c r="G17" s="16" t="s">
        <v>5</v>
      </c>
      <c r="H17" s="16" t="s">
        <v>6</v>
      </c>
      <c r="I17" s="16" t="s">
        <v>4</v>
      </c>
      <c r="J17" s="16" t="s">
        <v>5</v>
      </c>
      <c r="K17" s="16" t="s">
        <v>6</v>
      </c>
      <c r="L17" s="16" t="s">
        <v>4</v>
      </c>
      <c r="M17" s="16" t="s">
        <v>5</v>
      </c>
      <c r="N17" s="16" t="s">
        <v>6</v>
      </c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</row>
    <row r="18" spans="1:71" x14ac:dyDescent="0.3">
      <c r="A18" s="34" t="s">
        <v>53</v>
      </c>
      <c r="B18" s="18">
        <v>554317.96</v>
      </c>
      <c r="C18" s="18">
        <v>256826.15</v>
      </c>
      <c r="D18" s="18">
        <v>863603.21</v>
      </c>
      <c r="E18" s="19"/>
      <c r="F18" s="18">
        <v>591377.02</v>
      </c>
      <c r="G18" s="18">
        <v>271288.12</v>
      </c>
      <c r="H18" s="18">
        <v>837903.15</v>
      </c>
      <c r="I18" s="18">
        <v>574110.76</v>
      </c>
      <c r="J18" s="18">
        <v>209564.53</v>
      </c>
      <c r="K18" s="18">
        <v>741583.91500000004</v>
      </c>
      <c r="L18" s="18">
        <v>624106.96</v>
      </c>
      <c r="M18" s="18">
        <v>301797.55</v>
      </c>
      <c r="N18" s="18">
        <v>937572.30200000003</v>
      </c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</row>
    <row r="19" spans="1:71" x14ac:dyDescent="0.3">
      <c r="A19" s="34" t="s">
        <v>8</v>
      </c>
      <c r="B19" s="18">
        <v>548904</v>
      </c>
      <c r="C19" s="18">
        <f>276519+13338</f>
        <v>289857</v>
      </c>
      <c r="D19" s="18">
        <v>661790</v>
      </c>
      <c r="E19" s="19"/>
      <c r="F19" s="18">
        <v>520118</v>
      </c>
      <c r="G19" s="18">
        <f>249807</f>
        <v>249807</v>
      </c>
      <c r="H19" s="18">
        <v>717715</v>
      </c>
      <c r="I19" s="18">
        <v>506205.02500000002</v>
      </c>
      <c r="J19" s="18">
        <v>213599.16</v>
      </c>
      <c r="K19" s="18">
        <v>647372.89599999995</v>
      </c>
      <c r="L19" s="18">
        <v>599391.78</v>
      </c>
      <c r="M19" s="18">
        <v>259629.05800000002</v>
      </c>
      <c r="N19" s="18">
        <v>720220.69700000004</v>
      </c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</row>
    <row r="20" spans="1:71" x14ac:dyDescent="0.3">
      <c r="A20" s="34" t="s">
        <v>9</v>
      </c>
      <c r="B20" s="18">
        <v>604606</v>
      </c>
      <c r="C20" s="18">
        <f>292173+13253</f>
        <v>305426</v>
      </c>
      <c r="D20" s="18">
        <v>751769</v>
      </c>
      <c r="E20" s="19"/>
      <c r="F20" s="18">
        <v>569686</v>
      </c>
      <c r="G20" s="18">
        <v>295423</v>
      </c>
      <c r="H20" s="18">
        <v>829129</v>
      </c>
      <c r="I20" s="18">
        <v>499105.61800000002</v>
      </c>
      <c r="J20" s="18">
        <v>218116.06400000001</v>
      </c>
      <c r="K20" s="18">
        <v>687251.21400000004</v>
      </c>
      <c r="L20" s="18">
        <v>655819.1100000001</v>
      </c>
      <c r="M20" s="18">
        <v>327511.25699999998</v>
      </c>
      <c r="N20" s="18">
        <v>836577.23800000001</v>
      </c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</row>
    <row r="21" spans="1:71" x14ac:dyDescent="0.3">
      <c r="A21" s="34" t="s">
        <v>10</v>
      </c>
      <c r="B21" s="18">
        <v>564867</v>
      </c>
      <c r="C21" s="18">
        <f>303745+12240</f>
        <v>315985</v>
      </c>
      <c r="D21" s="18">
        <v>864122</v>
      </c>
      <c r="E21" s="19"/>
      <c r="F21" s="18">
        <f>331164.78+266239.42</f>
        <v>597404.19999999995</v>
      </c>
      <c r="G21" s="18">
        <f>284449.55+10562.94</f>
        <v>295012.49</v>
      </c>
      <c r="H21" s="18">
        <v>591056.98</v>
      </c>
      <c r="I21" s="18">
        <v>481442.28099999996</v>
      </c>
      <c r="J21" s="18">
        <v>205756.87</v>
      </c>
      <c r="K21" s="18">
        <v>763735.86899999995</v>
      </c>
      <c r="L21" s="18">
        <v>541874.62</v>
      </c>
      <c r="M21" s="18">
        <v>286839.58299999998</v>
      </c>
      <c r="N21" s="18">
        <v>718863.03700000001</v>
      </c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</row>
    <row r="22" spans="1:71" x14ac:dyDescent="0.3">
      <c r="A22" s="34" t="s">
        <v>2</v>
      </c>
      <c r="B22" s="18">
        <v>596051</v>
      </c>
      <c r="C22" s="18">
        <f>311808+15327</f>
        <v>327135</v>
      </c>
      <c r="D22" s="18">
        <v>964707</v>
      </c>
      <c r="E22" s="19"/>
      <c r="F22" s="18">
        <v>588003</v>
      </c>
      <c r="G22" s="18">
        <v>192797</v>
      </c>
      <c r="H22" s="18">
        <v>825870</v>
      </c>
      <c r="I22" s="18">
        <v>524944.79200000002</v>
      </c>
      <c r="J22" s="18">
        <v>226969.041</v>
      </c>
      <c r="K22" s="18">
        <v>946319.35600000003</v>
      </c>
      <c r="L22" s="18">
        <v>555312.23</v>
      </c>
      <c r="M22" s="18">
        <v>269591.94</v>
      </c>
      <c r="N22" s="18">
        <v>944850.85699999996</v>
      </c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</row>
    <row r="23" spans="1:71" x14ac:dyDescent="0.3">
      <c r="A23" s="34" t="s">
        <v>11</v>
      </c>
      <c r="B23" s="18">
        <v>657143</v>
      </c>
      <c r="C23" s="18">
        <f>312577+12843</f>
        <v>325420</v>
      </c>
      <c r="D23" s="18">
        <v>973004</v>
      </c>
      <c r="E23" s="19"/>
      <c r="F23" s="18">
        <v>716727.85</v>
      </c>
      <c r="G23" s="18">
        <v>250692.26</v>
      </c>
      <c r="H23" s="18">
        <v>1420311.82</v>
      </c>
      <c r="I23" s="18">
        <v>594761.23</v>
      </c>
      <c r="J23" s="18">
        <v>244500.69500000001</v>
      </c>
      <c r="K23" s="18">
        <v>1237803.94</v>
      </c>
      <c r="L23" s="18">
        <v>692575.98</v>
      </c>
      <c r="M23" s="18">
        <v>318339.74099999998</v>
      </c>
      <c r="N23" s="18">
        <v>1333846.76</v>
      </c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</row>
    <row r="24" spans="1:71" x14ac:dyDescent="0.3">
      <c r="A24" s="34" t="s">
        <v>12</v>
      </c>
      <c r="B24" s="18">
        <v>828101</v>
      </c>
      <c r="C24" s="18">
        <f>369363+14451</f>
        <v>383814</v>
      </c>
      <c r="D24" s="18">
        <v>1361707</v>
      </c>
      <c r="E24" s="19"/>
      <c r="F24" s="18">
        <v>1115755.73</v>
      </c>
      <c r="G24" s="18">
        <v>392092.25</v>
      </c>
      <c r="H24" s="18">
        <v>1608413.16</v>
      </c>
      <c r="I24" s="18">
        <v>761519.90999999992</v>
      </c>
      <c r="J24" s="18">
        <v>332580.875</v>
      </c>
      <c r="K24" s="18">
        <v>1221811.3999999999</v>
      </c>
      <c r="L24" s="18">
        <v>827255.87</v>
      </c>
      <c r="M24" s="18">
        <v>374082.04</v>
      </c>
      <c r="N24" s="18">
        <v>1347894.71</v>
      </c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</row>
    <row r="25" spans="1:71" x14ac:dyDescent="0.3">
      <c r="A25" s="34" t="s">
        <v>13</v>
      </c>
      <c r="B25" s="18">
        <v>963307</v>
      </c>
      <c r="C25" s="18">
        <f>463946+14984</f>
        <v>478930</v>
      </c>
      <c r="D25" s="18">
        <v>1362622</v>
      </c>
      <c r="E25" s="19"/>
      <c r="F25" s="18">
        <v>1189123.1299999999</v>
      </c>
      <c r="G25" s="18">
        <v>442683.78</v>
      </c>
      <c r="H25" s="18">
        <v>1503128.42</v>
      </c>
      <c r="I25" s="18">
        <v>799285.35899999994</v>
      </c>
      <c r="J25" s="18">
        <v>347263.55699999997</v>
      </c>
      <c r="K25" s="18">
        <v>1228726.22</v>
      </c>
      <c r="L25" s="18">
        <v>904808.18299999996</v>
      </c>
      <c r="M25" s="18">
        <v>376730.91700000002</v>
      </c>
      <c r="N25" s="18">
        <v>1564407.31</v>
      </c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</row>
    <row r="26" spans="1:71" x14ac:dyDescent="0.3">
      <c r="A26" s="34" t="s">
        <v>49</v>
      </c>
      <c r="B26" s="51">
        <v>769938</v>
      </c>
      <c r="C26" s="51">
        <v>390084</v>
      </c>
      <c r="D26" s="51">
        <v>1117474</v>
      </c>
      <c r="E26" s="19"/>
      <c r="F26" s="51">
        <v>816948.37</v>
      </c>
      <c r="G26" s="51">
        <v>337663.69</v>
      </c>
      <c r="H26" s="51">
        <v>1450543.6</v>
      </c>
      <c r="I26" s="51">
        <v>747189.94</v>
      </c>
      <c r="J26" s="51">
        <v>337510.29</v>
      </c>
      <c r="K26" s="51">
        <v>1159154.98</v>
      </c>
      <c r="L26" s="51">
        <v>924168.39999999991</v>
      </c>
      <c r="M26" s="51">
        <v>392605.78</v>
      </c>
      <c r="N26" s="51">
        <v>1233844.51</v>
      </c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</row>
    <row r="27" spans="1:71" x14ac:dyDescent="0.3">
      <c r="A27" s="34" t="s">
        <v>50</v>
      </c>
      <c r="B27" s="51">
        <v>717514.6</v>
      </c>
      <c r="C27" s="51">
        <v>383327.3</v>
      </c>
      <c r="D27" s="51">
        <v>990426.03</v>
      </c>
      <c r="E27" s="19"/>
      <c r="F27" s="51">
        <v>773312.4</v>
      </c>
      <c r="G27" s="51">
        <v>324650.3</v>
      </c>
      <c r="H27" s="51">
        <v>1116227.04</v>
      </c>
      <c r="I27" s="51">
        <v>1384964.9300000002</v>
      </c>
      <c r="J27" s="51">
        <v>611711.48600000003</v>
      </c>
      <c r="K27" s="51">
        <v>863358.56599999999</v>
      </c>
      <c r="L27" s="51">
        <v>713633.91999999993</v>
      </c>
      <c r="M27" s="51">
        <v>355024.22700000001</v>
      </c>
      <c r="N27" s="51">
        <v>829083.05200000003</v>
      </c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</row>
    <row r="28" spans="1:71" x14ac:dyDescent="0.3">
      <c r="A28" s="34" t="s">
        <v>51</v>
      </c>
      <c r="B28" s="51">
        <v>588183.25</v>
      </c>
      <c r="C28" s="51">
        <v>324087.34999999998</v>
      </c>
      <c r="D28" s="51">
        <v>652853.28</v>
      </c>
      <c r="E28" s="19"/>
      <c r="F28" s="51">
        <v>665154.3899999999</v>
      </c>
      <c r="G28" s="51">
        <v>294139.772</v>
      </c>
      <c r="H28" s="51">
        <v>661806.84</v>
      </c>
      <c r="I28" s="51">
        <v>612220.99</v>
      </c>
      <c r="J28" s="51">
        <v>286203.55099999998</v>
      </c>
      <c r="K28" s="51">
        <v>675590.28599999996</v>
      </c>
      <c r="L28" s="51"/>
      <c r="M28" s="51"/>
      <c r="N28" s="51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</row>
    <row r="29" spans="1:71" x14ac:dyDescent="0.3">
      <c r="A29" s="34" t="s">
        <v>52</v>
      </c>
      <c r="B29" s="51">
        <v>560340.91999999993</v>
      </c>
      <c r="C29" s="51">
        <v>285257.58999999997</v>
      </c>
      <c r="D29" s="51">
        <v>738894.49</v>
      </c>
      <c r="E29" s="19"/>
      <c r="F29" s="51">
        <v>580676.35199999996</v>
      </c>
      <c r="G29" s="51">
        <v>247224.83</v>
      </c>
      <c r="H29" s="51">
        <v>693308.35400000005</v>
      </c>
      <c r="I29" s="51">
        <v>575564.93999999994</v>
      </c>
      <c r="J29" s="51">
        <v>314580.75800000003</v>
      </c>
      <c r="K29" s="51">
        <v>656449.44299999997</v>
      </c>
      <c r="L29" s="51"/>
      <c r="M29" s="51"/>
      <c r="N29" s="51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</row>
    <row r="30" spans="1:71" ht="6.9" customHeight="1" x14ac:dyDescent="0.3">
      <c r="A30" s="28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</row>
    <row r="31" spans="1:71" ht="2.4" customHeight="1" x14ac:dyDescent="0.3">
      <c r="A31" s="28"/>
      <c r="B31" s="68"/>
      <c r="C31" s="68"/>
      <c r="D31" s="68"/>
      <c r="E31" s="68"/>
      <c r="F31" s="68"/>
      <c r="G31" s="68"/>
      <c r="H31" s="68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</row>
    <row r="32" spans="1:71" ht="6.9" customHeight="1" x14ac:dyDescent="0.3">
      <c r="A32" s="28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</row>
    <row r="33" spans="1:71" ht="23.4" x14ac:dyDescent="0.45">
      <c r="A33" s="30"/>
      <c r="B33" s="64" t="str">
        <f>"Input Water Produced ("&amp;C10&amp;")"</f>
        <v>Input Water Produced (MGD)</v>
      </c>
      <c r="C33" s="64"/>
      <c r="D33" s="64"/>
      <c r="E33" s="64"/>
      <c r="F33" s="64"/>
      <c r="G33" s="64"/>
      <c r="H33" s="64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</row>
    <row r="34" spans="1:71" x14ac:dyDescent="0.3">
      <c r="A34" s="30"/>
      <c r="B34" s="66" t="s">
        <v>20</v>
      </c>
      <c r="C34" s="66"/>
      <c r="D34" s="66"/>
      <c r="E34" s="66"/>
      <c r="F34" s="66"/>
      <c r="G34" s="66"/>
      <c r="H34" s="66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</row>
    <row r="35" spans="1:71" ht="23.4" x14ac:dyDescent="0.45">
      <c r="A35" s="30"/>
      <c r="B35" s="28"/>
      <c r="C35" s="31" t="s">
        <v>3</v>
      </c>
      <c r="D35" s="32" t="s">
        <v>17</v>
      </c>
      <c r="E35" s="33"/>
      <c r="F35" s="32" t="s">
        <v>54</v>
      </c>
      <c r="G35" s="32" t="s">
        <v>59</v>
      </c>
      <c r="H35" s="32" t="s">
        <v>60</v>
      </c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</row>
    <row r="36" spans="1:71" x14ac:dyDescent="0.3">
      <c r="A36" s="30"/>
      <c r="B36" s="28"/>
      <c r="C36" s="34" t="s">
        <v>53</v>
      </c>
      <c r="D36" s="47">
        <v>47.76</v>
      </c>
      <c r="E36" s="35"/>
      <c r="F36" s="47">
        <v>49.77</v>
      </c>
      <c r="G36" s="47">
        <v>46.27</v>
      </c>
      <c r="H36" s="47">
        <v>48.81</v>
      </c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</row>
    <row r="37" spans="1:71" x14ac:dyDescent="0.3">
      <c r="A37" s="30"/>
      <c r="B37" s="28"/>
      <c r="C37" s="34" t="s">
        <v>8</v>
      </c>
      <c r="D37" s="47">
        <v>50.84</v>
      </c>
      <c r="E37" s="35"/>
      <c r="F37" s="47">
        <v>50.11</v>
      </c>
      <c r="G37" s="47">
        <v>47.36</v>
      </c>
      <c r="H37" s="47">
        <v>51.8</v>
      </c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</row>
    <row r="38" spans="1:71" x14ac:dyDescent="0.3">
      <c r="A38" s="30"/>
      <c r="B38" s="28"/>
      <c r="C38" s="34" t="s">
        <v>9</v>
      </c>
      <c r="D38" s="47">
        <v>51.85</v>
      </c>
      <c r="E38" s="35"/>
      <c r="F38" s="47">
        <v>52.27</v>
      </c>
      <c r="G38" s="47">
        <v>46.91</v>
      </c>
      <c r="H38" s="47">
        <v>50.24</v>
      </c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</row>
    <row r="39" spans="1:71" x14ac:dyDescent="0.3">
      <c r="A39" s="30"/>
      <c r="B39" s="28"/>
      <c r="C39" s="34" t="s">
        <v>10</v>
      </c>
      <c r="D39" s="47">
        <v>52.78</v>
      </c>
      <c r="E39" s="35"/>
      <c r="F39" s="47">
        <v>49.07</v>
      </c>
      <c r="G39" s="47">
        <v>51.2</v>
      </c>
      <c r="H39" s="47">
        <v>50.3</v>
      </c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</row>
    <row r="40" spans="1:71" x14ac:dyDescent="0.3">
      <c r="A40" s="30"/>
      <c r="B40" s="28"/>
      <c r="C40" s="34" t="s">
        <v>2</v>
      </c>
      <c r="D40" s="47">
        <v>57.16</v>
      </c>
      <c r="E40" s="35"/>
      <c r="F40" s="47">
        <v>57.41</v>
      </c>
      <c r="G40" s="47">
        <v>60.29</v>
      </c>
      <c r="H40" s="47">
        <v>61.3</v>
      </c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</row>
    <row r="41" spans="1:71" x14ac:dyDescent="0.3">
      <c r="A41" s="30"/>
      <c r="B41" s="28"/>
      <c r="C41" s="34" t="s">
        <v>11</v>
      </c>
      <c r="D41" s="47">
        <v>66.11</v>
      </c>
      <c r="E41" s="35"/>
      <c r="F41" s="47">
        <v>77.05</v>
      </c>
      <c r="G41" s="47">
        <v>73.45</v>
      </c>
      <c r="H41" s="47">
        <v>71.12</v>
      </c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</row>
    <row r="42" spans="1:71" x14ac:dyDescent="0.3">
      <c r="A42" s="30"/>
      <c r="B42" s="28"/>
      <c r="C42" s="34" t="s">
        <v>12</v>
      </c>
      <c r="D42" s="47">
        <v>79.53</v>
      </c>
      <c r="E42" s="35"/>
      <c r="F42" s="47">
        <v>80.48</v>
      </c>
      <c r="G42" s="47">
        <v>63.9</v>
      </c>
      <c r="H42" s="47">
        <v>84.46</v>
      </c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</row>
    <row r="43" spans="1:71" x14ac:dyDescent="0.3">
      <c r="A43" s="30"/>
      <c r="B43" s="28"/>
      <c r="C43" s="34" t="s">
        <v>13</v>
      </c>
      <c r="D43" s="47">
        <v>77.55</v>
      </c>
      <c r="E43" s="35"/>
      <c r="F43" s="47">
        <v>79.290000000000006</v>
      </c>
      <c r="G43" s="47">
        <v>68.010000000000005</v>
      </c>
      <c r="H43" s="47">
        <v>82.26</v>
      </c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</row>
    <row r="44" spans="1:71" x14ac:dyDescent="0.3">
      <c r="A44" s="30"/>
      <c r="B44" s="28"/>
      <c r="C44" s="49" t="s">
        <v>49</v>
      </c>
      <c r="D44" s="50">
        <v>69.930000000000007</v>
      </c>
      <c r="E44"/>
      <c r="F44" s="50">
        <v>71.41</v>
      </c>
      <c r="G44" s="50">
        <v>61.27</v>
      </c>
      <c r="H44" s="50">
        <v>65.2</v>
      </c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</row>
    <row r="45" spans="1:71" x14ac:dyDescent="0.3">
      <c r="A45" s="30"/>
      <c r="B45" s="28"/>
      <c r="C45" s="34" t="s">
        <v>50</v>
      </c>
      <c r="D45" s="52">
        <v>58.57</v>
      </c>
      <c r="E45"/>
      <c r="F45" s="52">
        <v>54.66</v>
      </c>
      <c r="G45" s="52">
        <v>54.92</v>
      </c>
      <c r="H45" s="52">
        <v>53.57</v>
      </c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</row>
    <row r="46" spans="1:71" x14ac:dyDescent="0.3">
      <c r="A46" s="30"/>
      <c r="B46" s="28"/>
      <c r="C46" s="34" t="s">
        <v>51</v>
      </c>
      <c r="D46" s="52">
        <v>51.34</v>
      </c>
      <c r="E46"/>
      <c r="F46" s="52">
        <v>47.44</v>
      </c>
      <c r="G46" s="52">
        <v>48.19</v>
      </c>
      <c r="H46" s="52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</row>
    <row r="47" spans="1:71" x14ac:dyDescent="0.3">
      <c r="A47" s="30"/>
      <c r="B47" s="28"/>
      <c r="C47" s="34" t="s">
        <v>52</v>
      </c>
      <c r="D47" s="52">
        <v>49.72</v>
      </c>
      <c r="E47"/>
      <c r="F47" s="52">
        <v>45.95</v>
      </c>
      <c r="G47" s="52">
        <v>47.74</v>
      </c>
      <c r="H47" s="52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</row>
    <row r="48" spans="1:71" x14ac:dyDescent="0.3">
      <c r="A48" s="30"/>
      <c r="B48" s="28"/>
      <c r="C48" s="2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</row>
    <row r="49" spans="1:71" x14ac:dyDescent="0.3">
      <c r="A49" s="28"/>
      <c r="B49" s="28"/>
      <c r="C49" s="28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</row>
    <row r="50" spans="1:71" x14ac:dyDescent="0.3">
      <c r="A50" s="28"/>
      <c r="B50" s="28"/>
      <c r="C50" s="28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</row>
    <row r="51" spans="1:71" x14ac:dyDescent="0.3">
      <c r="A51" s="28"/>
      <c r="B51" s="28"/>
      <c r="C51" s="28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</row>
    <row r="52" spans="1:71" x14ac:dyDescent="0.3">
      <c r="A52" s="28"/>
      <c r="B52" s="28"/>
      <c r="C52" s="28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</row>
    <row r="53" spans="1:71" x14ac:dyDescent="0.3">
      <c r="A53" s="28"/>
      <c r="B53" s="28"/>
      <c r="C53" s="28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</row>
    <row r="54" spans="1:71" x14ac:dyDescent="0.3">
      <c r="A54" s="28"/>
      <c r="B54" s="28"/>
      <c r="C54" s="28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</row>
    <row r="55" spans="1:71" x14ac:dyDescent="0.3">
      <c r="A55" s="28"/>
      <c r="B55" s="28"/>
      <c r="C55" s="28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</row>
    <row r="56" spans="1:71" x14ac:dyDescent="0.3">
      <c r="A56" s="28"/>
      <c r="B56" s="28"/>
      <c r="C56" s="28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</row>
    <row r="57" spans="1:71" x14ac:dyDescent="0.3">
      <c r="A57" s="28"/>
      <c r="B57" s="28"/>
      <c r="C57" s="28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</row>
    <row r="58" spans="1:71" x14ac:dyDescent="0.3">
      <c r="A58" s="28"/>
      <c r="B58" s="28"/>
      <c r="C58" s="2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</row>
    <row r="59" spans="1:71" x14ac:dyDescent="0.3">
      <c r="A59" s="28"/>
      <c r="B59" s="28"/>
      <c r="C59" s="28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</row>
    <row r="60" spans="1:71" x14ac:dyDescent="0.3">
      <c r="A60" s="28"/>
      <c r="B60" s="28"/>
      <c r="C60" s="28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</row>
    <row r="61" spans="1:71" x14ac:dyDescent="0.3">
      <c r="A61" s="28"/>
      <c r="B61" s="28"/>
      <c r="C61" s="28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</row>
    <row r="62" spans="1:71" x14ac:dyDescent="0.3">
      <c r="A62" s="28"/>
      <c r="B62" s="28"/>
      <c r="C62" s="28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</row>
    <row r="63" spans="1:71" x14ac:dyDescent="0.3">
      <c r="A63" s="28"/>
      <c r="B63" s="28"/>
      <c r="C63" s="28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</row>
    <row r="64" spans="1:71" x14ac:dyDescent="0.3">
      <c r="A64" s="28"/>
      <c r="B64" s="28"/>
      <c r="C64" s="28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</row>
    <row r="65" spans="1:71" x14ac:dyDescent="0.3">
      <c r="A65" s="28"/>
      <c r="B65" s="28"/>
      <c r="C65" s="28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</row>
    <row r="66" spans="1:71" x14ac:dyDescent="0.3">
      <c r="A66" s="28"/>
      <c r="B66" s="28"/>
      <c r="C66" s="28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</row>
    <row r="67" spans="1:71" x14ac:dyDescent="0.3">
      <c r="A67" s="28"/>
      <c r="B67" s="28"/>
      <c r="C67" s="28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</row>
    <row r="68" spans="1:71" x14ac:dyDescent="0.3">
      <c r="A68" s="28"/>
      <c r="B68" s="28"/>
      <c r="C68" s="2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</row>
    <row r="69" spans="1:71" x14ac:dyDescent="0.3">
      <c r="A69" s="28"/>
      <c r="B69" s="28"/>
      <c r="C69" s="28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</row>
    <row r="70" spans="1:71" x14ac:dyDescent="0.3">
      <c r="A70" s="28"/>
      <c r="B70" s="28"/>
      <c r="C70" s="28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</row>
    <row r="71" spans="1:71" x14ac:dyDescent="0.3">
      <c r="A71" s="28"/>
      <c r="B71" s="28"/>
      <c r="C71" s="28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</row>
    <row r="72" spans="1:71" x14ac:dyDescent="0.3">
      <c r="A72" s="28"/>
      <c r="B72" s="28"/>
      <c r="C72" s="28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</row>
    <row r="73" spans="1:71" x14ac:dyDescent="0.3">
      <c r="A73" s="28"/>
      <c r="B73" s="28"/>
      <c r="C73" s="28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</row>
    <row r="74" spans="1:71" x14ac:dyDescent="0.3"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</row>
    <row r="75" spans="1:71" x14ac:dyDescent="0.3"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</row>
    <row r="76" spans="1:71" x14ac:dyDescent="0.3"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</row>
    <row r="77" spans="1:71" x14ac:dyDescent="0.3"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</row>
    <row r="78" spans="1:71" x14ac:dyDescent="0.3"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</row>
    <row r="79" spans="1:71" x14ac:dyDescent="0.3"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</row>
    <row r="80" spans="1:71" x14ac:dyDescent="0.3"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</row>
    <row r="81" spans="9:71" x14ac:dyDescent="0.3"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</row>
    <row r="82" spans="9:71" x14ac:dyDescent="0.3"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</row>
    <row r="83" spans="9:71" x14ac:dyDescent="0.3"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</row>
    <row r="84" spans="9:71" x14ac:dyDescent="0.3"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</row>
    <row r="85" spans="9:71" x14ac:dyDescent="0.3"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</row>
    <row r="86" spans="9:71" x14ac:dyDescent="0.3"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</row>
    <row r="87" spans="9:71" x14ac:dyDescent="0.3"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</row>
    <row r="88" spans="9:71" x14ac:dyDescent="0.3"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</row>
    <row r="89" spans="9:71" x14ac:dyDescent="0.3"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</row>
    <row r="90" spans="9:71" x14ac:dyDescent="0.3"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</row>
    <row r="91" spans="9:71" x14ac:dyDescent="0.3"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</row>
    <row r="92" spans="9:71" x14ac:dyDescent="0.3"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</row>
    <row r="93" spans="9:71" x14ac:dyDescent="0.3"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</row>
    <row r="94" spans="9:71" x14ac:dyDescent="0.3"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</row>
    <row r="95" spans="9:71" x14ac:dyDescent="0.3"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</row>
    <row r="96" spans="9:71" x14ac:dyDescent="0.3"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</row>
    <row r="97" spans="9:71" x14ac:dyDescent="0.3"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</row>
    <row r="98" spans="9:71" x14ac:dyDescent="0.3"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</row>
    <row r="99" spans="9:71" x14ac:dyDescent="0.3"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</row>
    <row r="100" spans="9:71" x14ac:dyDescent="0.3"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</row>
    <row r="101" spans="9:71" x14ac:dyDescent="0.3"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</row>
    <row r="102" spans="9:71" x14ac:dyDescent="0.3"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</row>
    <row r="103" spans="9:71" x14ac:dyDescent="0.3"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</row>
    <row r="104" spans="9:71" x14ac:dyDescent="0.3"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</row>
    <row r="105" spans="9:71" x14ac:dyDescent="0.3"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</row>
    <row r="106" spans="9:71" x14ac:dyDescent="0.3"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</row>
    <row r="107" spans="9:71" x14ac:dyDescent="0.3"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</row>
    <row r="108" spans="9:71" x14ac:dyDescent="0.3"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</row>
    <row r="109" spans="9:71" x14ac:dyDescent="0.3"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</row>
    <row r="110" spans="9:71" x14ac:dyDescent="0.3"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</row>
    <row r="111" spans="9:71" x14ac:dyDescent="0.3"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</row>
    <row r="112" spans="9:71" x14ac:dyDescent="0.3"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</row>
    <row r="113" spans="9:71" x14ac:dyDescent="0.3"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</row>
    <row r="114" spans="9:71" x14ac:dyDescent="0.3"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</row>
    <row r="115" spans="9:71" x14ac:dyDescent="0.3"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</row>
    <row r="116" spans="9:71" x14ac:dyDescent="0.3"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</row>
    <row r="117" spans="9:71" x14ac:dyDescent="0.3"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</row>
    <row r="118" spans="9:71" x14ac:dyDescent="0.3"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</row>
    <row r="119" spans="9:71" x14ac:dyDescent="0.3"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</row>
    <row r="120" spans="9:71" x14ac:dyDescent="0.3"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</row>
    <row r="121" spans="9:71" x14ac:dyDescent="0.3"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</row>
    <row r="122" spans="9:71" x14ac:dyDescent="0.3"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</row>
    <row r="123" spans="9:71" x14ac:dyDescent="0.3"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</row>
    <row r="124" spans="9:71" x14ac:dyDescent="0.3"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</row>
    <row r="125" spans="9:71" x14ac:dyDescent="0.3"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</row>
    <row r="126" spans="9:71" x14ac:dyDescent="0.3"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</row>
    <row r="127" spans="9:71" x14ac:dyDescent="0.3"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</row>
    <row r="128" spans="9:71" x14ac:dyDescent="0.3"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</row>
    <row r="129" spans="9:71" x14ac:dyDescent="0.3"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</row>
    <row r="130" spans="9:71" x14ac:dyDescent="0.3"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</row>
    <row r="131" spans="9:71" x14ac:dyDescent="0.3"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</row>
    <row r="132" spans="9:71" x14ac:dyDescent="0.3"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</row>
    <row r="133" spans="9:71" x14ac:dyDescent="0.3"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</row>
    <row r="134" spans="9:71" x14ac:dyDescent="0.3"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</row>
    <row r="135" spans="9:71" x14ac:dyDescent="0.3"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</row>
    <row r="136" spans="9:71" x14ac:dyDescent="0.3"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</row>
    <row r="137" spans="9:71" x14ac:dyDescent="0.3"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</row>
    <row r="138" spans="9:71" x14ac:dyDescent="0.3"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</row>
    <row r="139" spans="9:71" x14ac:dyDescent="0.3"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</row>
    <row r="140" spans="9:71" x14ac:dyDescent="0.3"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</row>
    <row r="141" spans="9:71" x14ac:dyDescent="0.3"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</row>
    <row r="142" spans="9:71" x14ac:dyDescent="0.3"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</row>
    <row r="143" spans="9:71" x14ac:dyDescent="0.3"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</row>
    <row r="144" spans="9:71" x14ac:dyDescent="0.3"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</row>
    <row r="145" spans="9:71" x14ac:dyDescent="0.3"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</row>
    <row r="146" spans="9:71" x14ac:dyDescent="0.3"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</row>
    <row r="147" spans="9:71" x14ac:dyDescent="0.3"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</row>
    <row r="148" spans="9:71" x14ac:dyDescent="0.3"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</row>
    <row r="149" spans="9:71" x14ac:dyDescent="0.3"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</row>
    <row r="150" spans="9:71" x14ac:dyDescent="0.3"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</row>
    <row r="151" spans="9:71" x14ac:dyDescent="0.3"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</row>
    <row r="152" spans="9:71" x14ac:dyDescent="0.3"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</row>
    <row r="153" spans="9:71" x14ac:dyDescent="0.3"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</row>
    <row r="154" spans="9:71" x14ac:dyDescent="0.3"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</row>
    <row r="155" spans="9:71" x14ac:dyDescent="0.3"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</row>
    <row r="156" spans="9:71" x14ac:dyDescent="0.3"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</row>
    <row r="157" spans="9:71" x14ac:dyDescent="0.3"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</row>
    <row r="158" spans="9:71" x14ac:dyDescent="0.3"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</row>
    <row r="159" spans="9:71" x14ac:dyDescent="0.3"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</row>
    <row r="160" spans="9:71" x14ac:dyDescent="0.3"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</row>
    <row r="161" spans="9:71" x14ac:dyDescent="0.3"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</row>
    <row r="162" spans="9:71" x14ac:dyDescent="0.3"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</row>
    <row r="163" spans="9:71" x14ac:dyDescent="0.3"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</row>
    <row r="164" spans="9:71" x14ac:dyDescent="0.3"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</row>
    <row r="165" spans="9:71" x14ac:dyDescent="0.3"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</row>
    <row r="166" spans="9:71" x14ac:dyDescent="0.3"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</row>
    <row r="167" spans="9:71" x14ac:dyDescent="0.3"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</row>
    <row r="168" spans="9:71" x14ac:dyDescent="0.3"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</row>
    <row r="169" spans="9:71" x14ac:dyDescent="0.3"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</row>
    <row r="170" spans="9:71" x14ac:dyDescent="0.3"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</row>
    <row r="171" spans="9:71" x14ac:dyDescent="0.3"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</row>
    <row r="172" spans="9:71" x14ac:dyDescent="0.3"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</row>
    <row r="173" spans="9:71" x14ac:dyDescent="0.3"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</row>
    <row r="174" spans="9:71" x14ac:dyDescent="0.3"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</row>
    <row r="175" spans="9:71" x14ac:dyDescent="0.3"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</row>
    <row r="176" spans="9:71" x14ac:dyDescent="0.3"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</row>
    <row r="177" spans="9:71" x14ac:dyDescent="0.3"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</row>
    <row r="178" spans="9:71" x14ac:dyDescent="0.3"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</row>
    <row r="179" spans="9:71" x14ac:dyDescent="0.3"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</row>
    <row r="180" spans="9:71" x14ac:dyDescent="0.3"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</row>
    <row r="181" spans="9:71" x14ac:dyDescent="0.3"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</row>
    <row r="182" spans="9:71" x14ac:dyDescent="0.3"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</row>
    <row r="183" spans="9:71" x14ac:dyDescent="0.3"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</row>
    <row r="184" spans="9:71" x14ac:dyDescent="0.3"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</row>
    <row r="185" spans="9:71" x14ac:dyDescent="0.3"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</row>
    <row r="186" spans="9:71" x14ac:dyDescent="0.3"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</row>
    <row r="187" spans="9:71" x14ac:dyDescent="0.3"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</row>
    <row r="188" spans="9:71" x14ac:dyDescent="0.3"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</row>
    <row r="189" spans="9:71" x14ac:dyDescent="0.3"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</row>
    <row r="190" spans="9:71" x14ac:dyDescent="0.3"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</row>
    <row r="191" spans="9:71" x14ac:dyDescent="0.3"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</row>
    <row r="192" spans="9:71" x14ac:dyDescent="0.3"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</row>
    <row r="193" spans="9:71" x14ac:dyDescent="0.3"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</row>
    <row r="194" spans="9:71" x14ac:dyDescent="0.3"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</row>
    <row r="195" spans="9:71" x14ac:dyDescent="0.3"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</row>
    <row r="196" spans="9:71" x14ac:dyDescent="0.3"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</row>
    <row r="197" spans="9:71" x14ac:dyDescent="0.3"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</row>
    <row r="198" spans="9:71" x14ac:dyDescent="0.3"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</row>
    <row r="199" spans="9:71" x14ac:dyDescent="0.3"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</row>
    <row r="200" spans="9:71" x14ac:dyDescent="0.3"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</row>
    <row r="201" spans="9:71" x14ac:dyDescent="0.3"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</row>
    <row r="202" spans="9:71" x14ac:dyDescent="0.3"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</row>
    <row r="203" spans="9:71" x14ac:dyDescent="0.3"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</row>
    <row r="204" spans="9:71" x14ac:dyDescent="0.3"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</row>
    <row r="205" spans="9:71" x14ac:dyDescent="0.3"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</row>
    <row r="206" spans="9:71" x14ac:dyDescent="0.3"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</row>
    <row r="207" spans="9:71" x14ac:dyDescent="0.3"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</row>
    <row r="208" spans="9:71" x14ac:dyDescent="0.3"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</row>
    <row r="209" spans="9:71" x14ac:dyDescent="0.3"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</row>
    <row r="210" spans="9:71" x14ac:dyDescent="0.3"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</row>
    <row r="211" spans="9:71" x14ac:dyDescent="0.3"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</row>
    <row r="212" spans="9:71" x14ac:dyDescent="0.3"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</row>
    <row r="213" spans="9:71" x14ac:dyDescent="0.3"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</row>
    <row r="214" spans="9:71" x14ac:dyDescent="0.3"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</row>
    <row r="215" spans="9:71" x14ac:dyDescent="0.3"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</row>
    <row r="216" spans="9:71" x14ac:dyDescent="0.3"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</row>
    <row r="217" spans="9:71" x14ac:dyDescent="0.3"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</row>
    <row r="218" spans="9:71" x14ac:dyDescent="0.3"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</row>
    <row r="219" spans="9:71" x14ac:dyDescent="0.3"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</row>
    <row r="220" spans="9:71" x14ac:dyDescent="0.3"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</row>
    <row r="221" spans="9:71" x14ac:dyDescent="0.3"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</row>
    <row r="222" spans="9:71" x14ac:dyDescent="0.3"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</row>
    <row r="223" spans="9:71" x14ac:dyDescent="0.3"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</row>
    <row r="224" spans="9:71" x14ac:dyDescent="0.3"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</row>
    <row r="225" spans="9:71" x14ac:dyDescent="0.3"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</row>
    <row r="226" spans="9:71" x14ac:dyDescent="0.3"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</row>
    <row r="227" spans="9:71" x14ac:dyDescent="0.3"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</row>
    <row r="228" spans="9:71" x14ac:dyDescent="0.3"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</row>
    <row r="229" spans="9:71" x14ac:dyDescent="0.3"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</row>
    <row r="230" spans="9:71" x14ac:dyDescent="0.3"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</row>
    <row r="231" spans="9:71" x14ac:dyDescent="0.3"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</row>
    <row r="232" spans="9:71" x14ac:dyDescent="0.3"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</row>
    <row r="233" spans="9:71" x14ac:dyDescent="0.3"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</row>
    <row r="234" spans="9:71" x14ac:dyDescent="0.3"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</row>
    <row r="235" spans="9:71" x14ac:dyDescent="0.3"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</row>
    <row r="236" spans="9:71" x14ac:dyDescent="0.3"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</row>
    <row r="237" spans="9:71" x14ac:dyDescent="0.3"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</row>
    <row r="238" spans="9:71" x14ac:dyDescent="0.3"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</row>
    <row r="239" spans="9:71" x14ac:dyDescent="0.3"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</row>
    <row r="240" spans="9:71" x14ac:dyDescent="0.3"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</row>
    <row r="241" spans="9:71" x14ac:dyDescent="0.3"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</row>
    <row r="242" spans="9:71" x14ac:dyDescent="0.3"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</row>
    <row r="243" spans="9:71" x14ac:dyDescent="0.3"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</row>
    <row r="244" spans="9:71" x14ac:dyDescent="0.3"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</row>
    <row r="245" spans="9:71" x14ac:dyDescent="0.3"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</row>
    <row r="246" spans="9:71" x14ac:dyDescent="0.3"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</row>
    <row r="247" spans="9:71" x14ac:dyDescent="0.3"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</row>
    <row r="248" spans="9:71" x14ac:dyDescent="0.3"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</row>
    <row r="249" spans="9:71" x14ac:dyDescent="0.3"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</row>
    <row r="250" spans="9:71" x14ac:dyDescent="0.3"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</row>
    <row r="251" spans="9:71" x14ac:dyDescent="0.3"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</row>
    <row r="252" spans="9:71" x14ac:dyDescent="0.3"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</row>
    <row r="253" spans="9:71" x14ac:dyDescent="0.3"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</row>
    <row r="254" spans="9:71" x14ac:dyDescent="0.3"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</row>
    <row r="255" spans="9:71" x14ac:dyDescent="0.3"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</row>
    <row r="256" spans="9:71" x14ac:dyDescent="0.3"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</row>
    <row r="257" spans="9:71" x14ac:dyDescent="0.3"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</row>
    <row r="258" spans="9:71" x14ac:dyDescent="0.3"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</row>
    <row r="259" spans="9:71" x14ac:dyDescent="0.3"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</row>
    <row r="260" spans="9:71" x14ac:dyDescent="0.3"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</row>
    <row r="261" spans="9:71" x14ac:dyDescent="0.3"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</row>
    <row r="262" spans="9:71" x14ac:dyDescent="0.3"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</row>
    <row r="263" spans="9:71" x14ac:dyDescent="0.3"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</row>
    <row r="264" spans="9:71" x14ac:dyDescent="0.3"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</row>
    <row r="265" spans="9:71" x14ac:dyDescent="0.3"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</row>
    <row r="266" spans="9:71" x14ac:dyDescent="0.3"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</row>
    <row r="267" spans="9:71" x14ac:dyDescent="0.3"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</row>
    <row r="268" spans="9:71" x14ac:dyDescent="0.3"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</row>
    <row r="269" spans="9:71" x14ac:dyDescent="0.3"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</row>
    <row r="270" spans="9:71" x14ac:dyDescent="0.3"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</row>
    <row r="271" spans="9:71" x14ac:dyDescent="0.3"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</row>
    <row r="272" spans="9:71" x14ac:dyDescent="0.3"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</row>
    <row r="273" spans="9:71" x14ac:dyDescent="0.3"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</row>
    <row r="274" spans="9:71" x14ac:dyDescent="0.3"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</row>
    <row r="275" spans="9:71" x14ac:dyDescent="0.3"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</row>
    <row r="276" spans="9:71" x14ac:dyDescent="0.3"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</row>
    <row r="277" spans="9:71" x14ac:dyDescent="0.3"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</row>
    <row r="278" spans="9:71" x14ac:dyDescent="0.3"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</row>
    <row r="279" spans="9:71" x14ac:dyDescent="0.3"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</row>
    <row r="280" spans="9:71" x14ac:dyDescent="0.3"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</row>
    <row r="281" spans="9:71" x14ac:dyDescent="0.3"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</row>
    <row r="282" spans="9:71" x14ac:dyDescent="0.3"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</row>
    <row r="283" spans="9:71" x14ac:dyDescent="0.3"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</row>
    <row r="284" spans="9:71" x14ac:dyDescent="0.3"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</row>
    <row r="285" spans="9:71" x14ac:dyDescent="0.3"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</row>
    <row r="286" spans="9:71" x14ac:dyDescent="0.3"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</row>
    <row r="287" spans="9:71" x14ac:dyDescent="0.3"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</row>
    <row r="288" spans="9:71" x14ac:dyDescent="0.3"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</row>
    <row r="289" spans="9:71" x14ac:dyDescent="0.3"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</row>
    <row r="290" spans="9:71" x14ac:dyDescent="0.3"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</row>
    <row r="291" spans="9:71" x14ac:dyDescent="0.3"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</row>
    <row r="292" spans="9:71" x14ac:dyDescent="0.3"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</row>
    <row r="293" spans="9:71" x14ac:dyDescent="0.3"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</row>
    <row r="294" spans="9:71" x14ac:dyDescent="0.3"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</row>
    <row r="295" spans="9:71" x14ac:dyDescent="0.3"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</row>
    <row r="296" spans="9:71" x14ac:dyDescent="0.3"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</row>
  </sheetData>
  <mergeCells count="15">
    <mergeCell ref="L16:N16"/>
    <mergeCell ref="I16:K16"/>
    <mergeCell ref="B34:H34"/>
    <mergeCell ref="B31:H31"/>
    <mergeCell ref="B12:H12"/>
    <mergeCell ref="A1:H4"/>
    <mergeCell ref="C5:H6"/>
    <mergeCell ref="B33:H33"/>
    <mergeCell ref="C8:D8"/>
    <mergeCell ref="C9:D9"/>
    <mergeCell ref="C10:D10"/>
    <mergeCell ref="B14:H14"/>
    <mergeCell ref="B15:H15"/>
    <mergeCell ref="F16:H16"/>
    <mergeCell ref="B16:D16"/>
  </mergeCells>
  <dataValidations count="2">
    <dataValidation type="list" allowBlank="1" showInputMessage="1" showErrorMessage="1" sqref="C9" xr:uid="{00000000-0002-0000-0100-000000000000}">
      <formula1>"Kgal, Gallons, Ccf, Cubic Feet"</formula1>
    </dataValidation>
    <dataValidation type="list" allowBlank="1" showInputMessage="1" showErrorMessage="1" sqref="C10:D10" xr:uid="{00000000-0002-0000-0100-000001000000}">
      <formula1>"MG, MGD, Kgal, Ccf"</formula1>
    </dataValidation>
  </dataValidations>
  <pageMargins left="0.7" right="0.7" top="0.75" bottom="0.75" header="0.3" footer="0.3"/>
  <pageSetup scale="7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81"/>
  <sheetViews>
    <sheetView tabSelected="1" view="pageBreakPreview" topLeftCell="C38" zoomScaleNormal="100" zoomScaleSheetLayoutView="100" workbookViewId="0">
      <selection activeCell="G62" sqref="G62"/>
    </sheetView>
  </sheetViews>
  <sheetFormatPr defaultColWidth="9.109375" defaultRowHeight="14.4" x14ac:dyDescent="0.3"/>
  <cols>
    <col min="1" max="1" width="3.44140625" style="8" customWidth="1"/>
    <col min="2" max="2" width="3.88671875" style="8" customWidth="1"/>
    <col min="3" max="3" width="20.88671875" style="8" customWidth="1"/>
    <col min="4" max="4" width="3.88671875" style="8" customWidth="1"/>
    <col min="5" max="5" width="15.88671875" style="8" customWidth="1"/>
    <col min="6" max="6" width="3.88671875" style="8" customWidth="1"/>
    <col min="7" max="7" width="15.88671875" style="8" customWidth="1"/>
    <col min="8" max="8" width="3.88671875" style="8" customWidth="1"/>
    <col min="9" max="9" width="15.88671875" style="8" customWidth="1"/>
    <col min="10" max="10" width="3.88671875" style="8" customWidth="1"/>
    <col min="11" max="11" width="15.88671875" style="8" customWidth="1"/>
    <col min="12" max="12" width="3.88671875" style="8" customWidth="1"/>
    <col min="13" max="13" width="15.88671875" style="8" customWidth="1"/>
    <col min="14" max="14" width="3.88671875" style="8" customWidth="1"/>
    <col min="15" max="15" width="15.88671875" style="8" customWidth="1"/>
    <col min="22" max="16384" width="9.109375" style="8"/>
  </cols>
  <sheetData>
    <row r="1" spans="1:26" ht="23.4" x14ac:dyDescent="0.45">
      <c r="A1" s="37" t="s">
        <v>24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/>
      <c r="W1"/>
      <c r="X1"/>
      <c r="Y1"/>
      <c r="Z1"/>
    </row>
    <row r="2" spans="1:26" x14ac:dyDescent="0.3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/>
      <c r="W2"/>
      <c r="X2"/>
      <c r="Y2"/>
      <c r="Z2"/>
    </row>
    <row r="3" spans="1:26" ht="18" x14ac:dyDescent="0.35">
      <c r="A3" s="28"/>
      <c r="B3" s="38" t="s">
        <v>25</v>
      </c>
      <c r="C3" s="28"/>
      <c r="D3" s="28"/>
      <c r="E3" s="28"/>
      <c r="F3" s="28"/>
      <c r="G3" s="53" t="s">
        <v>55</v>
      </c>
      <c r="H3" s="54"/>
      <c r="I3" s="54"/>
      <c r="J3" s="54"/>
      <c r="K3" s="54"/>
      <c r="L3" s="54"/>
      <c r="M3" s="54"/>
      <c r="N3" s="54"/>
      <c r="O3" s="54"/>
      <c r="P3" s="54"/>
      <c r="Q3" s="28"/>
      <c r="R3" s="28"/>
      <c r="S3" s="28"/>
      <c r="T3" s="28"/>
      <c r="U3" s="28"/>
      <c r="V3"/>
      <c r="W3"/>
      <c r="X3"/>
      <c r="Y3"/>
      <c r="Z3"/>
    </row>
    <row r="4" spans="1:26" ht="18" x14ac:dyDescent="0.35">
      <c r="A4" s="28"/>
      <c r="B4" s="28"/>
      <c r="C4" s="28"/>
      <c r="D4" s="28"/>
      <c r="E4" s="28"/>
      <c r="F4" s="28"/>
      <c r="G4" s="53" t="s">
        <v>56</v>
      </c>
      <c r="H4" s="54"/>
      <c r="I4" s="54"/>
      <c r="J4" s="54"/>
      <c r="K4" s="54"/>
      <c r="L4" s="54"/>
      <c r="M4" s="54"/>
      <c r="N4" s="54"/>
      <c r="O4" s="54"/>
      <c r="P4" s="54"/>
      <c r="Q4" s="28"/>
      <c r="R4" s="28"/>
      <c r="S4" s="28"/>
      <c r="T4" s="28"/>
      <c r="U4" s="28"/>
      <c r="V4"/>
      <c r="W4"/>
      <c r="X4"/>
      <c r="Y4"/>
      <c r="Z4"/>
    </row>
    <row r="5" spans="1:26" x14ac:dyDescent="0.3">
      <c r="A5" s="28"/>
      <c r="B5" s="28"/>
      <c r="C5" s="28" t="s">
        <v>26</v>
      </c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/>
      <c r="W5"/>
      <c r="X5"/>
      <c r="Y5"/>
      <c r="Z5"/>
    </row>
    <row r="6" spans="1:26" x14ac:dyDescent="0.3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/>
      <c r="W6"/>
      <c r="X6"/>
      <c r="Y6"/>
      <c r="Z6"/>
    </row>
    <row r="7" spans="1:26" x14ac:dyDescent="0.3">
      <c r="P7" s="8"/>
      <c r="V7"/>
      <c r="W7"/>
      <c r="X7"/>
      <c r="Y7"/>
      <c r="Z7"/>
    </row>
    <row r="8" spans="1:26" x14ac:dyDescent="0.3">
      <c r="C8" s="22" t="s">
        <v>50</v>
      </c>
      <c r="E8" s="23">
        <v>6830790.7300000004</v>
      </c>
      <c r="G8" s="23">
        <v>1420629.39</v>
      </c>
      <c r="H8" s="43"/>
      <c r="I8" s="41">
        <v>755997.95</v>
      </c>
      <c r="K8" s="23">
        <v>578657.32999999996</v>
      </c>
      <c r="M8" s="23">
        <v>2293015.87</v>
      </c>
      <c r="O8" s="23">
        <f>SUM(E8,G8,I8,K8,M8,)</f>
        <v>11879091.27</v>
      </c>
      <c r="P8" s="8"/>
      <c r="V8"/>
      <c r="W8"/>
      <c r="X8"/>
      <c r="Y8"/>
      <c r="Z8"/>
    </row>
    <row r="9" spans="1:26" x14ac:dyDescent="0.3">
      <c r="C9" s="44" t="s">
        <v>27</v>
      </c>
      <c r="D9" s="15"/>
      <c r="E9" s="45" t="s">
        <v>28</v>
      </c>
      <c r="F9" s="45"/>
      <c r="G9" s="45" t="s">
        <v>43</v>
      </c>
      <c r="H9" s="45"/>
      <c r="I9" s="45" t="s">
        <v>44</v>
      </c>
      <c r="J9" s="45"/>
      <c r="K9" s="45" t="s">
        <v>45</v>
      </c>
      <c r="L9" s="45"/>
      <c r="M9" s="45" t="s">
        <v>29</v>
      </c>
      <c r="N9" s="45"/>
      <c r="O9" s="45" t="s">
        <v>30</v>
      </c>
      <c r="P9" s="8"/>
      <c r="V9"/>
      <c r="W9"/>
      <c r="X9"/>
      <c r="Y9"/>
      <c r="Z9"/>
    </row>
    <row r="10" spans="1:26" x14ac:dyDescent="0.3">
      <c r="P10" s="8"/>
      <c r="V10"/>
      <c r="W10"/>
      <c r="X10"/>
      <c r="Y10"/>
      <c r="Z10"/>
    </row>
    <row r="11" spans="1:26" x14ac:dyDescent="0.3">
      <c r="P11" s="8"/>
      <c r="V11"/>
      <c r="W11"/>
      <c r="X11"/>
      <c r="Y11"/>
      <c r="Z11"/>
    </row>
    <row r="12" spans="1:26" x14ac:dyDescent="0.3">
      <c r="C12" s="22" t="s">
        <v>49</v>
      </c>
      <c r="E12" s="23">
        <v>8599313.1500000004</v>
      </c>
      <c r="G12" s="23">
        <v>1384011.13</v>
      </c>
      <c r="H12" s="43"/>
      <c r="I12" s="41">
        <v>809058.89</v>
      </c>
      <c r="K12" s="23">
        <v>683532.93</v>
      </c>
      <c r="M12" s="23">
        <v>2050235.21</v>
      </c>
      <c r="O12" s="23">
        <f>SUM(E12,G12,I12,K12,M12)</f>
        <v>13526151.310000002</v>
      </c>
      <c r="P12" s="8"/>
      <c r="V12"/>
      <c r="W12"/>
      <c r="X12"/>
      <c r="Y12"/>
      <c r="Z12"/>
    </row>
    <row r="13" spans="1:26" x14ac:dyDescent="0.3">
      <c r="C13" s="45" t="s">
        <v>31</v>
      </c>
      <c r="D13" s="15"/>
      <c r="E13" s="45" t="s">
        <v>28</v>
      </c>
      <c r="F13" s="45"/>
      <c r="G13" s="45" t="s">
        <v>43</v>
      </c>
      <c r="H13" s="45"/>
      <c r="I13" s="45" t="s">
        <v>44</v>
      </c>
      <c r="J13" s="45"/>
      <c r="K13" s="45" t="s">
        <v>45</v>
      </c>
      <c r="L13" s="45"/>
      <c r="M13" s="45" t="s">
        <v>29</v>
      </c>
      <c r="N13" s="45"/>
      <c r="O13" s="45" t="s">
        <v>30</v>
      </c>
      <c r="P13" s="8"/>
      <c r="V13"/>
      <c r="W13"/>
      <c r="X13"/>
      <c r="Y13"/>
      <c r="Z13"/>
    </row>
    <row r="14" spans="1:26" x14ac:dyDescent="0.3">
      <c r="P14" s="8"/>
      <c r="V14"/>
      <c r="W14"/>
      <c r="X14"/>
      <c r="Y14"/>
      <c r="Z14"/>
    </row>
    <row r="15" spans="1:26" x14ac:dyDescent="0.3">
      <c r="P15" s="8"/>
      <c r="V15"/>
      <c r="W15"/>
      <c r="X15"/>
      <c r="Y15"/>
      <c r="Z15"/>
    </row>
    <row r="16" spans="1:26" x14ac:dyDescent="0.3">
      <c r="C16" s="22" t="s">
        <v>50</v>
      </c>
      <c r="E16" s="23">
        <v>11429342.35</v>
      </c>
      <c r="G16" s="23">
        <v>1157734.8600000001</v>
      </c>
      <c r="H16" s="43">
        <v>430530.69</v>
      </c>
      <c r="I16" s="41">
        <v>1014359.4</v>
      </c>
      <c r="K16" s="23">
        <v>390670.11</v>
      </c>
      <c r="M16" s="23">
        <v>2563032.35</v>
      </c>
      <c r="O16" s="23">
        <f>SUM(E16,G16,I16,K16,M16)</f>
        <v>16555139.069999998</v>
      </c>
      <c r="P16" s="8"/>
      <c r="V16"/>
      <c r="W16"/>
      <c r="X16"/>
      <c r="Y16"/>
      <c r="Z16"/>
    </row>
    <row r="17" spans="1:26" x14ac:dyDescent="0.3">
      <c r="C17" s="45" t="s">
        <v>32</v>
      </c>
      <c r="D17" s="15"/>
      <c r="E17" s="45" t="s">
        <v>28</v>
      </c>
      <c r="F17" s="45"/>
      <c r="G17" s="45" t="s">
        <v>43</v>
      </c>
      <c r="H17" s="45"/>
      <c r="I17" s="45" t="s">
        <v>44</v>
      </c>
      <c r="J17" s="45"/>
      <c r="K17" s="45" t="s">
        <v>45</v>
      </c>
      <c r="L17" s="45"/>
      <c r="M17" s="45" t="s">
        <v>29</v>
      </c>
      <c r="N17" s="45"/>
      <c r="O17" s="45" t="s">
        <v>30</v>
      </c>
      <c r="P17" s="8"/>
      <c r="V17"/>
      <c r="W17"/>
      <c r="X17"/>
      <c r="Y17"/>
      <c r="Z17"/>
    </row>
    <row r="18" spans="1:26" x14ac:dyDescent="0.3">
      <c r="P18" s="8"/>
      <c r="V18"/>
      <c r="W18"/>
      <c r="X18"/>
      <c r="Y18"/>
      <c r="Z18"/>
    </row>
    <row r="19" spans="1:26" x14ac:dyDescent="0.3">
      <c r="P19" s="8"/>
      <c r="V19"/>
      <c r="W19"/>
      <c r="X19"/>
      <c r="Y19"/>
      <c r="Z19"/>
    </row>
    <row r="20" spans="1:26" x14ac:dyDescent="0.3">
      <c r="C20" s="22" t="s">
        <v>49</v>
      </c>
      <c r="E20" s="23">
        <v>6249938.2599999998</v>
      </c>
      <c r="G20" s="23">
        <v>1501601.71</v>
      </c>
      <c r="H20" s="43">
        <v>430530.69</v>
      </c>
      <c r="I20" s="41">
        <v>561789.87</v>
      </c>
      <c r="K20" s="23">
        <v>536132.31999999995</v>
      </c>
      <c r="M20" s="23">
        <v>2666603.94</v>
      </c>
      <c r="O20" s="23">
        <f>SUM(E20,G20,I20,K20,M20)</f>
        <v>11516066.1</v>
      </c>
      <c r="P20" s="8"/>
      <c r="V20"/>
      <c r="W20"/>
      <c r="X20"/>
      <c r="Y20"/>
      <c r="Z20"/>
    </row>
    <row r="21" spans="1:26" x14ac:dyDescent="0.3">
      <c r="C21" s="45" t="s">
        <v>33</v>
      </c>
      <c r="D21" s="15"/>
      <c r="E21" s="45" t="s">
        <v>28</v>
      </c>
      <c r="F21" s="45"/>
      <c r="G21" s="45" t="s">
        <v>43</v>
      </c>
      <c r="H21" s="45"/>
      <c r="I21" s="45" t="s">
        <v>44</v>
      </c>
      <c r="J21" s="45"/>
      <c r="K21" s="45" t="s">
        <v>45</v>
      </c>
      <c r="L21" s="45"/>
      <c r="M21" s="45" t="s">
        <v>29</v>
      </c>
      <c r="N21" s="45"/>
      <c r="O21" s="45" t="s">
        <v>30</v>
      </c>
      <c r="P21" s="15"/>
      <c r="V21"/>
      <c r="W21"/>
      <c r="X21"/>
      <c r="Y21"/>
      <c r="Z21"/>
    </row>
    <row r="22" spans="1:26" x14ac:dyDescent="0.3"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V22"/>
      <c r="W22"/>
      <c r="X22"/>
      <c r="Y22"/>
      <c r="Z22"/>
    </row>
    <row r="23" spans="1:26" x14ac:dyDescent="0.3"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V23"/>
      <c r="W23"/>
      <c r="X23"/>
      <c r="Y23"/>
      <c r="Z23"/>
    </row>
    <row r="24" spans="1:26" ht="18" x14ac:dyDescent="0.35">
      <c r="A24" s="28"/>
      <c r="B24" s="38" t="s">
        <v>34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/>
      <c r="W24"/>
      <c r="X24"/>
      <c r="Y24"/>
      <c r="Z24"/>
    </row>
    <row r="25" spans="1:26" x14ac:dyDescent="0.3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/>
      <c r="W25"/>
      <c r="X25"/>
      <c r="Y25"/>
      <c r="Z25"/>
    </row>
    <row r="26" spans="1:26" x14ac:dyDescent="0.3">
      <c r="A26" s="28"/>
      <c r="B26" s="28"/>
      <c r="C26" s="28" t="s">
        <v>35</v>
      </c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/>
      <c r="W26"/>
      <c r="X26"/>
      <c r="Y26"/>
      <c r="Z26"/>
    </row>
    <row r="27" spans="1:26" x14ac:dyDescent="0.3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/>
      <c r="W27"/>
      <c r="X27"/>
      <c r="Y27"/>
      <c r="Z27"/>
    </row>
    <row r="28" spans="1:26" x14ac:dyDescent="0.3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/>
      <c r="W28"/>
      <c r="X28"/>
      <c r="Y28"/>
      <c r="Z28"/>
    </row>
    <row r="29" spans="1:26" x14ac:dyDescent="0.3">
      <c r="A29" s="39"/>
      <c r="B29" s="39"/>
      <c r="C29" s="22" t="s">
        <v>10</v>
      </c>
      <c r="D29" s="39"/>
      <c r="E29" s="18" t="s">
        <v>46</v>
      </c>
      <c r="F29" s="39"/>
      <c r="G29" s="23" t="s">
        <v>46</v>
      </c>
      <c r="H29" s="41"/>
      <c r="I29" s="41"/>
      <c r="J29" s="3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/>
      <c r="W29"/>
      <c r="X29"/>
      <c r="Y29"/>
      <c r="Z29"/>
    </row>
    <row r="30" spans="1:26" ht="28.8" x14ac:dyDescent="0.3">
      <c r="C30" s="15" t="s">
        <v>27</v>
      </c>
      <c r="D30" s="15"/>
      <c r="E30" s="24" t="s">
        <v>36</v>
      </c>
      <c r="F30" s="15"/>
      <c r="G30" s="24" t="s">
        <v>37</v>
      </c>
      <c r="H30" s="24"/>
      <c r="I30" s="24"/>
      <c r="J30" s="15"/>
      <c r="K30" s="36"/>
      <c r="L30" s="36"/>
      <c r="M30" s="36"/>
      <c r="N30" s="36"/>
      <c r="O30" s="36"/>
      <c r="P30" s="36"/>
      <c r="V30"/>
      <c r="W30"/>
      <c r="X30"/>
    </row>
    <row r="31" spans="1:26" x14ac:dyDescent="0.3">
      <c r="K31"/>
      <c r="L31"/>
      <c r="M31"/>
      <c r="N31"/>
      <c r="O31"/>
      <c r="V31"/>
      <c r="W31"/>
      <c r="X31"/>
    </row>
    <row r="32" spans="1:26" x14ac:dyDescent="0.3">
      <c r="C32" s="15"/>
      <c r="D32" s="15"/>
      <c r="E32" s="15"/>
      <c r="F32" s="15"/>
      <c r="G32" s="15"/>
      <c r="H32" s="15"/>
      <c r="I32" s="15"/>
      <c r="J32" s="15"/>
      <c r="K32" s="36"/>
      <c r="L32"/>
      <c r="M32"/>
      <c r="N32"/>
      <c r="O32"/>
      <c r="V32"/>
      <c r="W32"/>
      <c r="X32"/>
    </row>
    <row r="33" spans="1:24" x14ac:dyDescent="0.3">
      <c r="C33" s="22" t="s">
        <v>9</v>
      </c>
      <c r="D33" s="15"/>
      <c r="E33" s="18" t="s">
        <v>46</v>
      </c>
      <c r="F33" s="15"/>
      <c r="G33" s="23" t="s">
        <v>46</v>
      </c>
      <c r="H33" s="41"/>
      <c r="I33" s="41"/>
      <c r="J33" s="15"/>
      <c r="K33" s="36"/>
      <c r="L33"/>
      <c r="M33"/>
      <c r="N33"/>
      <c r="O33"/>
      <c r="V33"/>
      <c r="W33"/>
      <c r="X33"/>
    </row>
    <row r="34" spans="1:24" ht="28.8" x14ac:dyDescent="0.3">
      <c r="C34" s="15" t="s">
        <v>31</v>
      </c>
      <c r="D34" s="15"/>
      <c r="E34" s="24" t="s">
        <v>36</v>
      </c>
      <c r="F34" s="15"/>
      <c r="G34" s="24" t="s">
        <v>37</v>
      </c>
      <c r="H34" s="24"/>
      <c r="I34" s="24"/>
      <c r="J34" s="15"/>
      <c r="K34" s="36"/>
      <c r="L34"/>
      <c r="M34"/>
      <c r="N34"/>
      <c r="O34"/>
      <c r="V34"/>
      <c r="W34"/>
      <c r="X34"/>
    </row>
    <row r="35" spans="1:24" x14ac:dyDescent="0.3">
      <c r="C35" s="15"/>
      <c r="D35" s="15"/>
      <c r="E35" s="15"/>
      <c r="F35" s="15"/>
      <c r="G35" s="15"/>
      <c r="H35" s="15"/>
      <c r="I35" s="15"/>
      <c r="J35" s="15"/>
      <c r="K35" s="36"/>
      <c r="L35"/>
      <c r="M35"/>
      <c r="N35"/>
      <c r="O35"/>
      <c r="V35"/>
      <c r="W35"/>
      <c r="X35"/>
    </row>
    <row r="36" spans="1:24" x14ac:dyDescent="0.3">
      <c r="C36" s="15"/>
      <c r="D36" s="15"/>
      <c r="E36" s="15"/>
      <c r="F36" s="15"/>
      <c r="G36" s="15"/>
      <c r="H36" s="15"/>
      <c r="I36" s="15"/>
      <c r="J36" s="15"/>
      <c r="K36" s="36"/>
      <c r="L36"/>
      <c r="M36"/>
      <c r="N36"/>
      <c r="O36"/>
      <c r="V36"/>
      <c r="W36"/>
      <c r="X36"/>
    </row>
    <row r="37" spans="1:24" x14ac:dyDescent="0.3">
      <c r="C37" s="22" t="s">
        <v>10</v>
      </c>
      <c r="D37" s="15"/>
      <c r="E37" s="18" t="s">
        <v>46</v>
      </c>
      <c r="F37" s="15"/>
      <c r="G37" s="23" t="s">
        <v>46</v>
      </c>
      <c r="H37" s="41"/>
      <c r="I37" s="41"/>
      <c r="J37" s="15"/>
      <c r="K37" s="36"/>
      <c r="L37"/>
      <c r="M37"/>
      <c r="N37"/>
      <c r="O37"/>
      <c r="V37"/>
      <c r="W37"/>
      <c r="X37"/>
    </row>
    <row r="38" spans="1:24" ht="28.8" x14ac:dyDescent="0.3">
      <c r="C38" s="15" t="s">
        <v>32</v>
      </c>
      <c r="D38" s="15"/>
      <c r="E38" s="24" t="s">
        <v>36</v>
      </c>
      <c r="F38" s="15"/>
      <c r="G38" s="24" t="s">
        <v>37</v>
      </c>
      <c r="H38" s="24"/>
      <c r="I38" s="24"/>
      <c r="J38" s="15"/>
      <c r="K38" s="36"/>
      <c r="L38"/>
      <c r="M38"/>
      <c r="N38"/>
      <c r="O38"/>
      <c r="V38"/>
      <c r="W38"/>
      <c r="X38"/>
    </row>
    <row r="39" spans="1:24" x14ac:dyDescent="0.3">
      <c r="C39" s="15"/>
      <c r="D39" s="15"/>
      <c r="E39" s="15"/>
      <c r="F39" s="15"/>
      <c r="G39" s="15"/>
      <c r="H39" s="15"/>
      <c r="I39" s="15"/>
      <c r="J39" s="15"/>
      <c r="K39" s="36"/>
      <c r="L39"/>
      <c r="M39"/>
      <c r="N39"/>
      <c r="O39"/>
      <c r="V39"/>
      <c r="W39"/>
      <c r="X39"/>
    </row>
    <row r="40" spans="1:24" x14ac:dyDescent="0.3">
      <c r="C40" s="15"/>
      <c r="D40" s="15"/>
      <c r="E40" s="15"/>
      <c r="F40" s="15"/>
      <c r="G40" s="15"/>
      <c r="H40" s="15"/>
      <c r="I40" s="15"/>
      <c r="J40" s="15"/>
      <c r="K40" s="36"/>
      <c r="L40"/>
      <c r="M40"/>
      <c r="N40"/>
      <c r="O40"/>
      <c r="V40"/>
      <c r="W40"/>
      <c r="X40"/>
    </row>
    <row r="41" spans="1:24" x14ac:dyDescent="0.3">
      <c r="C41" s="22" t="s">
        <v>9</v>
      </c>
      <c r="D41" s="15"/>
      <c r="E41" s="18" t="s">
        <v>46</v>
      </c>
      <c r="F41" s="15"/>
      <c r="G41" s="23" t="s">
        <v>46</v>
      </c>
      <c r="H41" s="41"/>
      <c r="I41" s="41"/>
      <c r="J41" s="15"/>
      <c r="K41" s="36"/>
      <c r="L41"/>
      <c r="M41"/>
      <c r="N41"/>
      <c r="O41"/>
      <c r="V41"/>
      <c r="W41"/>
      <c r="X41"/>
    </row>
    <row r="42" spans="1:24" ht="28.8" x14ac:dyDescent="0.3">
      <c r="C42" s="15" t="s">
        <v>33</v>
      </c>
      <c r="D42" s="15"/>
      <c r="E42" s="24" t="s">
        <v>36</v>
      </c>
      <c r="F42" s="15"/>
      <c r="G42" s="24" t="s">
        <v>37</v>
      </c>
      <c r="H42" s="24"/>
      <c r="I42" s="24"/>
      <c r="J42" s="15"/>
      <c r="K42" s="36"/>
      <c r="L42"/>
      <c r="M42"/>
      <c r="N42"/>
      <c r="O42"/>
      <c r="V42"/>
      <c r="W42"/>
      <c r="X42"/>
    </row>
    <row r="43" spans="1:24" x14ac:dyDescent="0.3">
      <c r="C43" s="15"/>
      <c r="D43" s="15"/>
      <c r="E43" s="15"/>
      <c r="F43" s="15"/>
      <c r="G43" s="15"/>
      <c r="H43" s="15"/>
      <c r="I43" s="15"/>
      <c r="J43" s="15"/>
      <c r="K43" s="36"/>
      <c r="L43"/>
      <c r="M43"/>
      <c r="N43"/>
      <c r="O43"/>
      <c r="V43"/>
      <c r="W43"/>
      <c r="X43"/>
    </row>
    <row r="44" spans="1:24" x14ac:dyDescent="0.3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/>
      <c r="M44"/>
      <c r="N44"/>
      <c r="O44"/>
      <c r="V44"/>
      <c r="W44"/>
      <c r="X44"/>
    </row>
    <row r="45" spans="1:24" ht="18" x14ac:dyDescent="0.35">
      <c r="A45" s="28"/>
      <c r="B45" s="38" t="s">
        <v>38</v>
      </c>
      <c r="C45" s="28"/>
      <c r="D45" s="28"/>
      <c r="E45" s="28"/>
      <c r="F45" s="28"/>
      <c r="G45" s="28"/>
      <c r="H45" s="28"/>
      <c r="I45" s="28"/>
      <c r="J45" s="28"/>
      <c r="K45" s="28"/>
      <c r="L45"/>
      <c r="M45" s="48"/>
      <c r="N45"/>
      <c r="O45"/>
      <c r="V45"/>
      <c r="W45"/>
      <c r="X45"/>
    </row>
    <row r="46" spans="1:24" x14ac:dyDescent="0.3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/>
      <c r="M46"/>
      <c r="N46"/>
      <c r="O46"/>
      <c r="V46"/>
      <c r="W46"/>
      <c r="X46"/>
    </row>
    <row r="47" spans="1:24" x14ac:dyDescent="0.3">
      <c r="A47" s="28"/>
      <c r="B47" s="28"/>
      <c r="C47" s="28" t="s">
        <v>39</v>
      </c>
      <c r="D47" s="28"/>
      <c r="E47" s="28"/>
      <c r="F47" s="28"/>
      <c r="G47" s="28"/>
      <c r="H47" s="28"/>
      <c r="I47" s="28"/>
      <c r="J47" s="28"/>
      <c r="K47" s="28"/>
      <c r="L47"/>
      <c r="M47"/>
      <c r="N47"/>
      <c r="O47"/>
      <c r="V47"/>
      <c r="W47"/>
      <c r="X47"/>
    </row>
    <row r="48" spans="1:24" x14ac:dyDescent="0.3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/>
      <c r="M48"/>
      <c r="N48"/>
      <c r="O48"/>
      <c r="V48"/>
      <c r="W48"/>
      <c r="X48"/>
    </row>
    <row r="49" spans="1:24" x14ac:dyDescent="0.3">
      <c r="C49" s="15"/>
      <c r="D49" s="15"/>
      <c r="E49" s="15"/>
      <c r="F49" s="15"/>
      <c r="G49" s="15"/>
      <c r="H49" s="15"/>
      <c r="I49" s="15"/>
      <c r="J49" s="15"/>
      <c r="K49" s="15"/>
      <c r="M49"/>
      <c r="N49"/>
      <c r="O49"/>
      <c r="V49"/>
      <c r="W49"/>
      <c r="X49"/>
    </row>
    <row r="50" spans="1:24" x14ac:dyDescent="0.3">
      <c r="C50" s="22" t="s">
        <v>50</v>
      </c>
      <c r="D50" s="15"/>
      <c r="E50" s="55">
        <v>9149769.2799999993</v>
      </c>
      <c r="F50" s="15"/>
      <c r="G50" s="22" t="s">
        <v>49</v>
      </c>
      <c r="H50" s="42"/>
      <c r="I50" s="42"/>
      <c r="J50" s="15"/>
      <c r="K50" s="55">
        <v>9461374.3300000001</v>
      </c>
      <c r="M50"/>
      <c r="N50"/>
      <c r="O50"/>
      <c r="V50"/>
      <c r="W50"/>
      <c r="X50"/>
    </row>
    <row r="51" spans="1:24" x14ac:dyDescent="0.3">
      <c r="C51" s="45" t="s">
        <v>27</v>
      </c>
      <c r="D51" s="15"/>
      <c r="E51" s="46" t="s">
        <v>40</v>
      </c>
      <c r="F51" s="15"/>
      <c r="G51" s="45" t="s">
        <v>31</v>
      </c>
      <c r="H51" s="15"/>
      <c r="I51" s="15"/>
      <c r="J51" s="15"/>
      <c r="K51" s="46" t="s">
        <v>40</v>
      </c>
      <c r="L51" s="15"/>
      <c r="M51"/>
      <c r="N51"/>
      <c r="O51"/>
      <c r="V51"/>
      <c r="W51"/>
      <c r="X51"/>
    </row>
    <row r="52" spans="1:24" x14ac:dyDescent="0.3">
      <c r="C52" s="15"/>
      <c r="D52" s="15"/>
      <c r="E52" s="15"/>
      <c r="F52" s="15"/>
      <c r="G52" s="15"/>
      <c r="H52" s="15"/>
      <c r="I52" s="15"/>
      <c r="J52" s="15"/>
      <c r="K52" s="15"/>
      <c r="L52" s="15"/>
      <c r="M52"/>
      <c r="N52"/>
      <c r="O52"/>
      <c r="V52"/>
      <c r="W52"/>
      <c r="X52"/>
    </row>
    <row r="53" spans="1:24" x14ac:dyDescent="0.3">
      <c r="C53" s="15"/>
      <c r="D53" s="15"/>
      <c r="E53" s="15" t="s">
        <v>57</v>
      </c>
      <c r="F53" s="15"/>
      <c r="G53" s="15"/>
      <c r="H53" s="15"/>
      <c r="I53" s="15"/>
      <c r="J53" s="15"/>
      <c r="K53" s="15"/>
      <c r="L53" s="15"/>
      <c r="M53"/>
      <c r="N53"/>
      <c r="O53"/>
      <c r="V53"/>
      <c r="W53"/>
      <c r="X53"/>
    </row>
    <row r="54" spans="1:24" x14ac:dyDescent="0.3">
      <c r="C54" s="15"/>
      <c r="D54" s="15"/>
      <c r="E54" s="15"/>
      <c r="F54" s="15"/>
      <c r="G54" s="15"/>
      <c r="H54" s="15"/>
      <c r="I54" s="15"/>
      <c r="J54" s="15"/>
      <c r="K54" s="15"/>
      <c r="L54" s="15"/>
      <c r="M54"/>
      <c r="N54"/>
      <c r="O54"/>
      <c r="V54"/>
      <c r="W54"/>
      <c r="X54"/>
    </row>
    <row r="55" spans="1:24" x14ac:dyDescent="0.3">
      <c r="C55" s="22" t="s">
        <v>50</v>
      </c>
      <c r="D55" s="15"/>
      <c r="E55" s="55">
        <v>8190584.4500000002</v>
      </c>
      <c r="F55" s="15"/>
      <c r="G55" s="22" t="s">
        <v>49</v>
      </c>
      <c r="H55" s="42"/>
      <c r="I55" s="42"/>
      <c r="J55" s="15"/>
      <c r="K55" s="55">
        <v>8597876.75</v>
      </c>
      <c r="L55" s="15"/>
      <c r="M55"/>
      <c r="N55"/>
      <c r="O55"/>
      <c r="V55"/>
      <c r="W55"/>
      <c r="X55"/>
    </row>
    <row r="56" spans="1:24" ht="28.8" x14ac:dyDescent="0.3">
      <c r="C56" s="46" t="s">
        <v>41</v>
      </c>
      <c r="D56" s="45"/>
      <c r="E56" s="46" t="s">
        <v>40</v>
      </c>
      <c r="F56" s="45"/>
      <c r="G56" s="46" t="s">
        <v>42</v>
      </c>
      <c r="H56" s="46"/>
      <c r="I56" s="46"/>
      <c r="J56" s="45"/>
      <c r="K56" s="46" t="s">
        <v>40</v>
      </c>
      <c r="L56" s="15"/>
      <c r="M56"/>
      <c r="N56"/>
      <c r="O56"/>
      <c r="V56"/>
      <c r="W56"/>
      <c r="X56"/>
    </row>
    <row r="57" spans="1:24" x14ac:dyDescent="0.3">
      <c r="C57" s="15"/>
      <c r="D57" s="15"/>
      <c r="E57" s="15"/>
      <c r="F57" s="15"/>
      <c r="G57" s="15"/>
      <c r="H57" s="15"/>
      <c r="I57" s="15"/>
      <c r="J57" s="15"/>
      <c r="K57" s="15"/>
      <c r="L57" s="15"/>
      <c r="M57"/>
      <c r="N57"/>
      <c r="O57"/>
      <c r="V57"/>
      <c r="W57"/>
      <c r="X57"/>
    </row>
    <row r="58" spans="1:24" x14ac:dyDescent="0.3">
      <c r="A58"/>
      <c r="B58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/>
      <c r="N58"/>
      <c r="O58"/>
      <c r="V58"/>
      <c r="W58"/>
      <c r="X58"/>
    </row>
    <row r="59" spans="1:24" x14ac:dyDescent="0.3">
      <c r="A59"/>
      <c r="B59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/>
      <c r="N59"/>
      <c r="O59"/>
      <c r="V59"/>
      <c r="W59"/>
      <c r="X59"/>
    </row>
    <row r="60" spans="1:24" x14ac:dyDescent="0.3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V60"/>
      <c r="W60"/>
      <c r="X60"/>
    </row>
    <row r="61" spans="1:24" x14ac:dyDescent="0.3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V61"/>
      <c r="W61"/>
      <c r="X61"/>
    </row>
    <row r="62" spans="1:24" x14ac:dyDescent="0.3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V62"/>
      <c r="W62"/>
      <c r="X62"/>
    </row>
    <row r="63" spans="1:24" x14ac:dyDescent="0.3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V63"/>
      <c r="W63"/>
      <c r="X63"/>
    </row>
    <row r="64" spans="1:24" x14ac:dyDescent="0.3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V64"/>
      <c r="W64"/>
      <c r="X64"/>
    </row>
    <row r="65" spans="1:24" x14ac:dyDescent="0.3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V65"/>
      <c r="W65"/>
      <c r="X65"/>
    </row>
    <row r="66" spans="1:24" x14ac:dyDescent="0.3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V66"/>
      <c r="W66"/>
      <c r="X66"/>
    </row>
    <row r="67" spans="1:24" x14ac:dyDescent="0.3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V67"/>
      <c r="W67"/>
      <c r="X67"/>
    </row>
    <row r="68" spans="1:24" x14ac:dyDescent="0.3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</row>
    <row r="69" spans="1:24" x14ac:dyDescent="0.3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</row>
    <row r="70" spans="1:24" x14ac:dyDescent="0.3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</row>
    <row r="71" spans="1:24" x14ac:dyDescent="0.3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</row>
    <row r="72" spans="1:24" x14ac:dyDescent="0.3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</row>
    <row r="73" spans="1:24" x14ac:dyDescent="0.3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</row>
    <row r="74" spans="1:24" x14ac:dyDescent="0.3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</row>
    <row r="75" spans="1:24" x14ac:dyDescent="0.3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</row>
    <row r="76" spans="1:24" x14ac:dyDescent="0.3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</row>
    <row r="77" spans="1:24" x14ac:dyDescent="0.3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</row>
    <row r="78" spans="1:24" x14ac:dyDescent="0.3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</row>
    <row r="79" spans="1:24" x14ac:dyDescent="0.3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</row>
    <row r="80" spans="1:24" x14ac:dyDescent="0.3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</row>
    <row r="81" spans="1:15" x14ac:dyDescent="0.3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</row>
  </sheetData>
  <pageMargins left="0.7" right="0.7" top="0.75" bottom="0.75" header="0.3" footer="0.3"/>
  <pageSetup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Demand Input</vt:lpstr>
      <vt:lpstr>Financial Input</vt:lpstr>
      <vt:lpstr>'Demand Input'!Print_Area</vt:lpstr>
      <vt:lpstr>'Financial Input'!Print_Area</vt:lpstr>
      <vt:lpstr>Summary!Print_Area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Smith</dc:creator>
  <cp:lastModifiedBy>michael mcelroy</cp:lastModifiedBy>
  <cp:lastPrinted>2020-10-16T13:51:25Z</cp:lastPrinted>
  <dcterms:created xsi:type="dcterms:W3CDTF">2020-04-08T14:34:01Z</dcterms:created>
  <dcterms:modified xsi:type="dcterms:W3CDTF">2022-11-14T21:29:40Z</dcterms:modified>
</cp:coreProperties>
</file>