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dvantage-my.sharepoint.com/personal/jkennerly_seadvantage_com/Documents/Desktop/"/>
    </mc:Choice>
  </mc:AlternateContent>
  <xr:revisionPtr revIDLastSave="0" documentId="8_{1F1C0A9D-24D6-4E6A-A12B-BA35F4C4FCAA}" xr6:coauthVersionLast="47" xr6:coauthVersionMax="47" xr10:uidLastSave="{00000000-0000-0000-0000-000000000000}"/>
  <bookViews>
    <workbookView xWindow="-110" yWindow="-110" windowWidth="19420" windowHeight="10300" firstSheet="1" activeTab="1" xr2:uid="{B34C3120-608A-43D5-BA36-CAB11ED74BA2}"/>
  </bookViews>
  <sheets>
    <sheet name="Starting Point Calcs" sheetId="1" r:id="rId1"/>
    <sheet name="Interest Rate Threshold Calc" sheetId="3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3" l="1"/>
  <c r="P17" i="3" s="1"/>
  <c r="K17" i="3"/>
  <c r="Q17" i="3" s="1"/>
  <c r="J18" i="3"/>
  <c r="K18" i="3"/>
  <c r="Q18" i="3" s="1"/>
  <c r="J19" i="3"/>
  <c r="K19" i="3"/>
  <c r="Q19" i="3" s="1"/>
  <c r="J20" i="3"/>
  <c r="P20" i="3" s="1"/>
  <c r="K20" i="3"/>
  <c r="Q20" i="3" s="1"/>
  <c r="J21" i="3"/>
  <c r="P21" i="3" s="1"/>
  <c r="K21" i="3"/>
  <c r="Q21" i="3" s="1"/>
  <c r="J22" i="3"/>
  <c r="K22" i="3"/>
  <c r="Q22" i="3" s="1"/>
  <c r="J23" i="3"/>
  <c r="K23" i="3"/>
  <c r="Q23" i="3" s="1"/>
  <c r="J24" i="3"/>
  <c r="P24" i="3" s="1"/>
  <c r="K24" i="3"/>
  <c r="Q24" i="3" s="1"/>
  <c r="J25" i="3"/>
  <c r="P25" i="3" s="1"/>
  <c r="K25" i="3"/>
  <c r="Q25" i="3" s="1"/>
  <c r="J26" i="3"/>
  <c r="K26" i="3"/>
  <c r="Q26" i="3" s="1"/>
  <c r="J27" i="3"/>
  <c r="K27" i="3"/>
  <c r="Q27" i="3" s="1"/>
  <c r="J28" i="3"/>
  <c r="P28" i="3" s="1"/>
  <c r="K28" i="3"/>
  <c r="Q28" i="3" s="1"/>
  <c r="J29" i="3"/>
  <c r="P29" i="3" s="1"/>
  <c r="K29" i="3"/>
  <c r="Q29" i="3" s="1"/>
  <c r="J30" i="3"/>
  <c r="K30" i="3"/>
  <c r="Q30" i="3" s="1"/>
  <c r="J31" i="3"/>
  <c r="K31" i="3"/>
  <c r="Q31" i="3" s="1"/>
  <c r="J32" i="3"/>
  <c r="P32" i="3" s="1"/>
  <c r="K32" i="3"/>
  <c r="Q32" i="3" s="1"/>
  <c r="J33" i="3"/>
  <c r="P33" i="3" s="1"/>
  <c r="K33" i="3"/>
  <c r="Q33" i="3" s="1"/>
  <c r="J34" i="3"/>
  <c r="K34" i="3"/>
  <c r="Q34" i="3" s="1"/>
  <c r="J35" i="3"/>
  <c r="P35" i="3" s="1"/>
  <c r="K35" i="3"/>
  <c r="Q35" i="3" s="1"/>
  <c r="J36" i="3"/>
  <c r="P36" i="3" s="1"/>
  <c r="K36" i="3"/>
  <c r="Q36" i="3" s="1"/>
  <c r="J37" i="3"/>
  <c r="P37" i="3" s="1"/>
  <c r="K37" i="3"/>
  <c r="Q37" i="3" s="1"/>
  <c r="J38" i="3"/>
  <c r="K38" i="3"/>
  <c r="Q38" i="3" s="1"/>
  <c r="J39" i="3"/>
  <c r="P39" i="3" s="1"/>
  <c r="K39" i="3"/>
  <c r="Q39" i="3" s="1"/>
  <c r="J40" i="3"/>
  <c r="P40" i="3" s="1"/>
  <c r="K40" i="3"/>
  <c r="Q40" i="3" s="1"/>
  <c r="D8" i="3"/>
  <c r="D9" i="3"/>
  <c r="D10" i="3"/>
  <c r="D7" i="3"/>
  <c r="E13" i="1"/>
  <c r="D15" i="1"/>
  <c r="C15" i="1"/>
  <c r="K12" i="3" l="1"/>
  <c r="H5" i="3"/>
  <c r="H6" i="3" s="1"/>
  <c r="I5" i="3"/>
  <c r="I12" i="3"/>
  <c r="J12" i="3"/>
  <c r="H12" i="3"/>
  <c r="L19" i="3"/>
  <c r="L31" i="3"/>
  <c r="L27" i="3"/>
  <c r="L23" i="3"/>
  <c r="N34" i="3"/>
  <c r="N22" i="3"/>
  <c r="N38" i="3"/>
  <c r="L30" i="3"/>
  <c r="N26" i="3"/>
  <c r="L18" i="3"/>
  <c r="J5" i="3"/>
  <c r="K5" i="3"/>
  <c r="L40" i="3"/>
  <c r="P31" i="3"/>
  <c r="P27" i="3"/>
  <c r="P23" i="3"/>
  <c r="P19" i="3"/>
  <c r="P38" i="3"/>
  <c r="P34" i="3"/>
  <c r="P30" i="3"/>
  <c r="P26" i="3"/>
  <c r="P22" i="3"/>
  <c r="P18" i="3"/>
  <c r="N37" i="3"/>
  <c r="N33" i="3"/>
  <c r="N29" i="3"/>
  <c r="N25" i="3"/>
  <c r="N21" i="3"/>
  <c r="O36" i="3"/>
  <c r="T36" i="3" s="1"/>
  <c r="N28" i="3"/>
  <c r="M17" i="3"/>
  <c r="N24" i="3"/>
  <c r="N40" i="3"/>
  <c r="M29" i="3"/>
  <c r="N20" i="3"/>
  <c r="M37" i="3"/>
  <c r="O28" i="3"/>
  <c r="T28" i="3" s="1"/>
  <c r="L37" i="3"/>
  <c r="M25" i="3"/>
  <c r="L36" i="3"/>
  <c r="L32" i="3"/>
  <c r="L28" i="3"/>
  <c r="L24" i="3"/>
  <c r="L20" i="3"/>
  <c r="N36" i="3"/>
  <c r="O24" i="3"/>
  <c r="T24" i="3" s="1"/>
  <c r="M39" i="3"/>
  <c r="M33" i="3"/>
  <c r="N39" i="3"/>
  <c r="N17" i="3"/>
  <c r="M35" i="3"/>
  <c r="O32" i="3"/>
  <c r="T32" i="3" s="1"/>
  <c r="M21" i="3"/>
  <c r="O38" i="3"/>
  <c r="T38" i="3" s="1"/>
  <c r="O34" i="3"/>
  <c r="T34" i="3" s="1"/>
  <c r="O30" i="3"/>
  <c r="T30" i="3" s="1"/>
  <c r="O26" i="3"/>
  <c r="T26" i="3" s="1"/>
  <c r="O22" i="3"/>
  <c r="T22" i="3" s="1"/>
  <c r="O18" i="3"/>
  <c r="T18" i="3" s="1"/>
  <c r="O40" i="3"/>
  <c r="T40" i="3" s="1"/>
  <c r="N32" i="3"/>
  <c r="O20" i="3"/>
  <c r="T20" i="3" s="1"/>
  <c r="L35" i="3"/>
  <c r="N30" i="3"/>
  <c r="M40" i="3"/>
  <c r="M38" i="3"/>
  <c r="M36" i="3"/>
  <c r="M34" i="3"/>
  <c r="M32" i="3"/>
  <c r="M30" i="3"/>
  <c r="M28" i="3"/>
  <c r="M26" i="3"/>
  <c r="M24" i="3"/>
  <c r="M22" i="3"/>
  <c r="M20" i="3"/>
  <c r="M18" i="3"/>
  <c r="N18" i="3"/>
  <c r="L38" i="3"/>
  <c r="L34" i="3"/>
  <c r="L26" i="3"/>
  <c r="L22" i="3"/>
  <c r="L39" i="3"/>
  <c r="O39" i="3"/>
  <c r="T39" i="3" s="1"/>
  <c r="O37" i="3"/>
  <c r="T37" i="3" s="1"/>
  <c r="O35" i="3"/>
  <c r="T35" i="3" s="1"/>
  <c r="O33" i="3"/>
  <c r="T33" i="3" s="1"/>
  <c r="O31" i="3"/>
  <c r="T31" i="3" s="1"/>
  <c r="O29" i="3"/>
  <c r="T29" i="3" s="1"/>
  <c r="N12" i="3" s="1"/>
  <c r="O27" i="3"/>
  <c r="T27" i="3" s="1"/>
  <c r="O25" i="3"/>
  <c r="T25" i="3" s="1"/>
  <c r="O23" i="3"/>
  <c r="T23" i="3" s="1"/>
  <c r="O21" i="3"/>
  <c r="T21" i="3" s="1"/>
  <c r="O19" i="3"/>
  <c r="T19" i="3" s="1"/>
  <c r="O17" i="3"/>
  <c r="T17" i="3" s="1"/>
  <c r="N35" i="3"/>
  <c r="N31" i="3"/>
  <c r="N27" i="3"/>
  <c r="N23" i="3"/>
  <c r="N19" i="3"/>
  <c r="M31" i="3"/>
  <c r="M27" i="3"/>
  <c r="M23" i="3"/>
  <c r="M19" i="3"/>
  <c r="L33" i="3"/>
  <c r="L29" i="3"/>
  <c r="L25" i="3"/>
  <c r="L21" i="3"/>
  <c r="L17" i="3"/>
  <c r="F17" i="3"/>
  <c r="N5" i="3" l="1"/>
  <c r="K13" i="3"/>
  <c r="K14" i="3"/>
  <c r="I13" i="3"/>
  <c r="I14" i="3"/>
  <c r="N13" i="3"/>
  <c r="N14" i="3"/>
  <c r="J13" i="3"/>
  <c r="J14" i="3"/>
  <c r="H13" i="3"/>
  <c r="H14" i="3"/>
  <c r="I6" i="3"/>
  <c r="H7" i="3"/>
  <c r="J7" i="3"/>
  <c r="J6" i="3"/>
  <c r="K7" i="3"/>
  <c r="K6" i="3"/>
  <c r="S37" i="3"/>
  <c r="R37" i="3"/>
  <c r="S22" i="3"/>
  <c r="R22" i="3"/>
  <c r="S34" i="3"/>
  <c r="R34" i="3"/>
  <c r="R38" i="3"/>
  <c r="S38" i="3"/>
  <c r="S33" i="3"/>
  <c r="R33" i="3"/>
  <c r="S27" i="3"/>
  <c r="R27" i="3"/>
  <c r="S18" i="3"/>
  <c r="R18" i="3"/>
  <c r="S30" i="3"/>
  <c r="R30" i="3"/>
  <c r="S17" i="3"/>
  <c r="R17" i="3"/>
  <c r="S24" i="3"/>
  <c r="R24" i="3"/>
  <c r="S29" i="3"/>
  <c r="R29" i="3"/>
  <c r="S31" i="3"/>
  <c r="R31" i="3"/>
  <c r="R39" i="3"/>
  <c r="S39" i="3"/>
  <c r="R23" i="3"/>
  <c r="S23" i="3"/>
  <c r="S35" i="3"/>
  <c r="R35" i="3"/>
  <c r="S20" i="3"/>
  <c r="R20" i="3"/>
  <c r="S21" i="3"/>
  <c r="R21" i="3"/>
  <c r="S26" i="3"/>
  <c r="R26" i="3"/>
  <c r="S40" i="3"/>
  <c r="R40" i="3"/>
  <c r="S19" i="3"/>
  <c r="R19" i="3"/>
  <c r="S36" i="3"/>
  <c r="R36" i="3"/>
  <c r="S32" i="3"/>
  <c r="R32" i="3"/>
  <c r="S28" i="3"/>
  <c r="R28" i="3"/>
  <c r="S25" i="3"/>
  <c r="R25" i="3"/>
  <c r="F40" i="3"/>
  <c r="D40" i="3" s="1"/>
  <c r="F39" i="3"/>
  <c r="D39" i="3" s="1"/>
  <c r="F38" i="3"/>
  <c r="D38" i="3" s="1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30" i="3"/>
  <c r="D30" i="3" s="1"/>
  <c r="F29" i="3"/>
  <c r="D29" i="3" s="1"/>
  <c r="F28" i="3"/>
  <c r="D28" i="3" s="1"/>
  <c r="F27" i="3"/>
  <c r="D27" i="3" s="1"/>
  <c r="F26" i="3"/>
  <c r="D26" i="3" s="1"/>
  <c r="F25" i="3"/>
  <c r="D25" i="3" s="1"/>
  <c r="F24" i="3"/>
  <c r="D24" i="3" s="1"/>
  <c r="F23" i="3"/>
  <c r="D23" i="3" s="1"/>
  <c r="F22" i="3"/>
  <c r="D22" i="3" s="1"/>
  <c r="F21" i="3"/>
  <c r="D21" i="3" s="1"/>
  <c r="F20" i="3"/>
  <c r="D20" i="3" s="1"/>
  <c r="F19" i="3"/>
  <c r="D19" i="3" s="1"/>
  <c r="F18" i="3"/>
  <c r="D18" i="3" s="1"/>
  <c r="D17" i="3"/>
  <c r="L12" i="3" l="1"/>
  <c r="M12" i="3"/>
  <c r="O12" i="3"/>
  <c r="M5" i="3"/>
  <c r="O5" i="3"/>
  <c r="I7" i="3"/>
  <c r="N7" i="3"/>
  <c r="N6" i="3"/>
  <c r="L5" i="3"/>
  <c r="J13" i="1"/>
  <c r="J15" i="1" s="1"/>
  <c r="J11" i="1"/>
  <c r="J10" i="1" s="1"/>
  <c r="I11" i="1"/>
  <c r="I10" i="1" s="1"/>
  <c r="H11" i="1"/>
  <c r="H10" i="1" s="1"/>
  <c r="G11" i="1"/>
  <c r="G10" i="1" s="1"/>
  <c r="F11" i="1"/>
  <c r="F10" i="1" s="1"/>
  <c r="F13" i="1" s="1"/>
  <c r="F15" i="1" s="1"/>
  <c r="E11" i="1"/>
  <c r="O14" i="3" l="1"/>
  <c r="O13" i="3"/>
  <c r="M14" i="3"/>
  <c r="M13" i="3"/>
  <c r="L13" i="3"/>
  <c r="L14" i="3"/>
  <c r="M7" i="3"/>
  <c r="M6" i="3"/>
  <c r="L7" i="3"/>
  <c r="L6" i="3"/>
  <c r="O6" i="3"/>
  <c r="O7" i="3"/>
  <c r="E10" i="1"/>
  <c r="E15" i="1" s="1"/>
  <c r="I13" i="1"/>
  <c r="I15" i="1" s="1"/>
  <c r="G13" i="1"/>
  <c r="G15" i="1" s="1"/>
  <c r="H13" i="1"/>
  <c r="H15" i="1" s="1"/>
</calcChain>
</file>

<file path=xl/sharedStrings.xml><?xml version="1.0" encoding="utf-8"?>
<sst xmlns="http://schemas.openxmlformats.org/spreadsheetml/2006/main" count="156" uniqueCount="99">
  <si>
    <t>Solar Class</t>
  </si>
  <si>
    <t>Anaerobic Digestion</t>
  </si>
  <si>
    <t>Small-Scale Hydroelectric</t>
  </si>
  <si>
    <t>Debt Term (Years)</t>
  </si>
  <si>
    <t>Applicable Treasury-Based Value</t>
  </si>
  <si>
    <t>Risk Premium</t>
  </si>
  <si>
    <t>Effective 20-Year Treasury Value (Risk-Free Basis)</t>
  </si>
  <si>
    <t>Effective 15-Year Treasury Value (Risk-Free Basis)</t>
  </si>
  <si>
    <t>Effective 13-Year Treasury Value (Risk-Free Basis)</t>
  </si>
  <si>
    <t>Medium Solar (All)</t>
  </si>
  <si>
    <t>2nd Draft Interest Rate on Term Debt Assumption</t>
  </si>
  <si>
    <t>10-Year Treasury Yield (10/11/2023)</t>
  </si>
  <si>
    <t>20-Year Treasury Yield (10/11/2023)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</si>
  <si>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</si>
  <si>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</si>
  <si>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</si>
  <si>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</si>
  <si>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</si>
  <si>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</si>
  <si>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</si>
  <si>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</si>
  <si>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</si>
  <si>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</si>
  <si>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</si>
  <si>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</si>
  <si>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2025 Program Year</t>
  </si>
  <si>
    <t>2025-04</t>
  </si>
  <si>
    <t>2025-05</t>
  </si>
  <si>
    <t>2025-06</t>
  </si>
  <si>
    <t>2025-07</t>
  </si>
  <si>
    <t>2025-08</t>
  </si>
  <si>
    <t>2025-09</t>
  </si>
  <si>
    <t>2025-10</t>
  </si>
  <si>
    <t>2025-11</t>
  </si>
  <si>
    <t>2025-12</t>
  </si>
  <si>
    <t>2026-01</t>
  </si>
  <si>
    <t>2026-02</t>
  </si>
  <si>
    <t>2026-03</t>
  </si>
  <si>
    <t>2026 Program Year</t>
  </si>
  <si>
    <t>2026-04</t>
  </si>
  <si>
    <t>2026-05</t>
  </si>
  <si>
    <t>2026-06</t>
  </si>
  <si>
    <t>2026-07</t>
  </si>
  <si>
    <t>2026-08</t>
  </si>
  <si>
    <t>2026-09</t>
  </si>
  <si>
    <t>2026-10</t>
  </si>
  <si>
    <t>2026-11</t>
  </si>
  <si>
    <t>2026-12</t>
  </si>
  <si>
    <t>2027-01</t>
  </si>
  <si>
    <t>2027-02</t>
  </si>
  <si>
    <t>2027-03</t>
  </si>
  <si>
    <t>10 Year Treasury Value</t>
  </si>
  <si>
    <t>20 Year Treasury Value</t>
  </si>
  <si>
    <t>Small Solar I</t>
  </si>
  <si>
    <t>Small Solar II</t>
  </si>
  <si>
    <t>Quoted Loan Value - UMass Five Credit Union (10 Years)</t>
  </si>
  <si>
    <t>Quoted Loan Value - UMass Five Credit Union (15 Years)</t>
  </si>
  <si>
    <t>N/A</t>
  </si>
  <si>
    <t>Comm'l Solar/ Comm'l CRDG</t>
  </si>
  <si>
    <t>Wind/ Wind CRDG</t>
  </si>
  <si>
    <t>Large Solar (All)/ Large CRDG</t>
  </si>
  <si>
    <t>Calendar Year</t>
  </si>
  <si>
    <t>Program Year</t>
  </si>
  <si>
    <t>Year-Month</t>
  </si>
  <si>
    <t>Month Year</t>
  </si>
  <si>
    <t>Month</t>
  </si>
  <si>
    <t>Provisional 2025 PY Interest Rate Value</t>
  </si>
  <si>
    <t>Weighted Average Parameters</t>
  </si>
  <si>
    <t>10-Year Debt Proxy</t>
  </si>
  <si>
    <t>13-Year Debt Proxy</t>
  </si>
  <si>
    <t>15-Year Debt Proxy</t>
  </si>
  <si>
    <t>20-Year Debt Proxy</t>
  </si>
  <si>
    <t>10-Year Treasury</t>
  </si>
  <si>
    <t>20-Year Treasury</t>
  </si>
  <si>
    <t>10-Year Interest Rate</t>
  </si>
  <si>
    <t>13-Year Interest Rate</t>
  </si>
  <si>
    <t>20-Year Interest Rate</t>
  </si>
  <si>
    <t xml:space="preserve"> Small Solar II </t>
  </si>
  <si>
    <t xml:space="preserve">Medium Solar </t>
  </si>
  <si>
    <t>Wind/Wind CRDG</t>
  </si>
  <si>
    <t>Small-Scale Hydro</t>
  </si>
  <si>
    <t>Renewable Energy Class</t>
  </si>
  <si>
    <t>Interest Rate Threshold</t>
  </si>
  <si>
    <t>Added Wind/Hydro Risk Premium</t>
  </si>
  <si>
    <t>15-Year Interest Rate (Non-Wind/Hydro)</t>
  </si>
  <si>
    <t>15-Year Interest Rate (Wind/Hydro)</t>
  </si>
  <si>
    <t>10 Year Treasury Value (%) (Source: Market Consensus Forecast, econforecasting.com)</t>
  </si>
  <si>
    <t>20 Year Treasury Value (%) (Source: Market Consensus Forecast, econforecasting.com)</t>
  </si>
  <si>
    <t>Interest Rate Threshold Triggered in Mechanism?</t>
  </si>
  <si>
    <t>Interest Rates Included in Ceiling Prices for 2025 PY (Extracted 10/2023)</t>
  </si>
  <si>
    <t>Interest Rates Included in Ceiling Prices for 2026 PY (Extracted 10/2023)</t>
  </si>
  <si>
    <t>Expected Average Over 2026 PY (Extracted 3/28/2024)</t>
  </si>
  <si>
    <t>Difference in Proposed vs. Currently Expected 2025 PY Interest Rate (10/2023-3/28/2024)</t>
  </si>
  <si>
    <t>Difference in Proposed vs. Currently Expected 2026 PY Interest Rate (10/2023-3/28/2024)</t>
  </si>
  <si>
    <t>Expected Average Over 2025 PY (Extracted 3/28/2024)</t>
  </si>
  <si>
    <t>2025 PY Mechanism Analysis - Interest Rate on Term Debt</t>
  </si>
  <si>
    <t>2026 PY Mechanism Analysis - Interest Rate on Term Debt</t>
  </si>
  <si>
    <t>Large Solar/ Lg. CRDG (All)</t>
  </si>
  <si>
    <t xml:space="preserve">Comm'l Solar/ CRDG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</si>
</sst>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/>
    <xf numFmtId="0" fontId="0" fillId="0" borderId="3" xfId="0" applyBorder="1"/>
    <xf numFmtId="10" fontId="0" fillId="0" borderId="4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10" xfId="0" applyBorder="1"/>
    <xf numFmtId="10" fontId="1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/>
    <xf numFmtId="0" fontId="0" fillId="0" borderId="14" xfId="0" applyBorder="1"/>
    <xf numFmtId="10" fontId="0" fillId="0" borderId="15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6" xfId="0" applyBorder="1"/>
    <xf numFmtId="0" fontId="0" fillId="0" borderId="20" xfId="0" applyBorder="1"/>
    <xf numFmtId="10" fontId="0" fillId="0" borderId="22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2" fillId="3" borderId="2" xfId="0" applyFont="1" applyFill="1" applyBorder="1"/>
    <xf numFmtId="10" fontId="2" fillId="3" borderId="11" xfId="0" applyNumberFormat="1" applyFont="1" applyFill="1" applyBorder="1" applyAlignment="1">
      <alignment horizontal="center"/>
    </xf>
    <xf numFmtId="0" fontId="2" fillId="2" borderId="17" xfId="0" applyFont="1" applyFill="1" applyBorder="1"/>
    <xf numFmtId="10" fontId="2" fillId="2" borderId="2" xfId="1" applyNumberFormat="1" applyFont="1" applyFill="1" applyBorder="1" applyAlignment="1">
      <alignment horizontal="center"/>
    </xf>
    <xf numFmtId="10" fontId="2" fillId="2" borderId="18" xfId="1" applyNumberFormat="1" applyFont="1" applyFill="1" applyBorder="1" applyAlignment="1">
      <alignment horizontal="center"/>
    </xf>
    <xf numFmtId="10" fontId="2" fillId="2" borderId="1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9" fontId="4" fillId="0" borderId="0" xfId="0" applyNumberFormat="1" applyFont="1"/>
    <xf numFmtId="9" fontId="0" fillId="0" borderId="0" xfId="0" applyNumberFormat="1"/>
    <xf numFmtId="10" fontId="2" fillId="0" borderId="20" xfId="0" applyNumberFormat="1" applyFont="1" applyBorder="1" applyAlignment="1">
      <alignment horizontal="center"/>
    </xf>
    <xf numFmtId="10" fontId="6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0" fontId="5" fillId="0" borderId="20" xfId="1" applyNumberFormat="1" applyFon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83DF-CBA7-4C8D-963F-D989B835672C}">
  <dimension ref="B2:J18"/>
  <sheetViews>
    <sheetView topLeftCell="B1" workbookViewId="0">
      <selection activeCell="B7" sqref="B7"/>
    </sheetView>
  </sheetViews>
  <sheetFormatPr defaultRowHeight="14.5" x14ac:dyDescent="0.35"/>
  <cols>
    <col min="2" max="2" width="48" bestFit="1" customWidth="1"/>
    <col min="3" max="3" width="6.81640625" customWidth="1"/>
    <col min="4" max="4" width="6.90625" customWidth="1"/>
    <col min="5" max="5" width="10.36328125" customWidth="1"/>
    <col min="6" max="6" width="12.6328125" bestFit="1" customWidth="1"/>
    <col min="7" max="7" width="14.6328125" bestFit="1" customWidth="1"/>
    <col min="8" max="8" width="10.453125" bestFit="1" customWidth="1"/>
    <col min="9" max="9" width="9.26953125" bestFit="1" customWidth="1"/>
    <col min="10" max="10" width="11.90625" bestFit="1" customWidth="1"/>
  </cols>
  <sheetData>
    <row r="2" spans="2:10" ht="15" thickBot="1" x14ac:dyDescent="0.4"/>
    <row r="3" spans="2:10" ht="29.5" customHeight="1" thickBot="1" x14ac:dyDescent="0.4">
      <c r="B3" s="1" t="s">
        <v>0</v>
      </c>
      <c r="C3" s="43" t="s">
        <v>53</v>
      </c>
      <c r="D3" s="43" t="s">
        <v>54</v>
      </c>
      <c r="E3" s="14" t="s">
        <v>9</v>
      </c>
      <c r="F3" s="14" t="s">
        <v>58</v>
      </c>
      <c r="G3" s="14" t="s">
        <v>60</v>
      </c>
      <c r="H3" s="14" t="s">
        <v>59</v>
      </c>
      <c r="I3" s="14" t="s">
        <v>1</v>
      </c>
      <c r="J3" s="44" t="s">
        <v>2</v>
      </c>
    </row>
    <row r="4" spans="2:10" ht="15" thickBot="1" x14ac:dyDescent="0.4">
      <c r="B4" s="25" t="s">
        <v>66</v>
      </c>
      <c r="C4" s="26">
        <v>8.0299999999999996E-2</v>
      </c>
      <c r="D4" s="26">
        <v>7.8799999999999995E-2</v>
      </c>
      <c r="E4" s="26">
        <v>7.9979999999999996E-2</v>
      </c>
      <c r="F4" s="27">
        <v>7.9979999999999996E-2</v>
      </c>
      <c r="G4" s="27">
        <v>8.0699999999999994E-2</v>
      </c>
      <c r="H4" s="27">
        <v>8.3199999999999996E-2</v>
      </c>
      <c r="I4" s="28">
        <v>8.0699999999999994E-2</v>
      </c>
      <c r="J4" s="28">
        <v>8.5000000000000006E-2</v>
      </c>
    </row>
    <row r="5" spans="2:10" ht="15" thickBot="1" x14ac:dyDescent="0.4">
      <c r="B5" s="15" t="s">
        <v>3</v>
      </c>
      <c r="C5" s="35">
        <v>13</v>
      </c>
      <c r="D5" s="35">
        <v>10</v>
      </c>
      <c r="E5" s="34">
        <v>13</v>
      </c>
      <c r="F5" s="34">
        <v>13</v>
      </c>
      <c r="G5" s="16">
        <v>15</v>
      </c>
      <c r="H5" s="16">
        <v>15</v>
      </c>
      <c r="I5" s="16">
        <v>15</v>
      </c>
      <c r="J5" s="16">
        <v>20</v>
      </c>
    </row>
    <row r="6" spans="2:10" x14ac:dyDescent="0.35">
      <c r="B6" s="2" t="s">
        <v>55</v>
      </c>
      <c r="C6" s="36">
        <v>7.8799999999999995E-2</v>
      </c>
      <c r="D6" s="36">
        <v>7.8799999999999995E-2</v>
      </c>
      <c r="E6" s="40" t="s">
        <v>57</v>
      </c>
      <c r="F6" s="40" t="s">
        <v>57</v>
      </c>
      <c r="G6" s="40" t="s">
        <v>57</v>
      </c>
      <c r="H6" s="40" t="s">
        <v>57</v>
      </c>
      <c r="I6" s="40" t="s">
        <v>57</v>
      </c>
      <c r="J6" s="45" t="s">
        <v>57</v>
      </c>
    </row>
    <row r="7" spans="2:10" ht="15" thickBot="1" x14ac:dyDescent="0.4">
      <c r="B7" s="6" t="s">
        <v>56</v>
      </c>
      <c r="C7" s="37">
        <v>8.1299999999999997E-2</v>
      </c>
      <c r="D7" s="37">
        <v>8.1299999999999997E-2</v>
      </c>
      <c r="E7" s="31" t="s">
        <v>57</v>
      </c>
      <c r="F7" s="31" t="s">
        <v>57</v>
      </c>
      <c r="G7" s="31" t="s">
        <v>57</v>
      </c>
      <c r="H7" s="31" t="s">
        <v>57</v>
      </c>
      <c r="I7" s="31" t="s">
        <v>57</v>
      </c>
      <c r="J7" s="46" t="s">
        <v>57</v>
      </c>
    </row>
    <row r="8" spans="2:10" x14ac:dyDescent="0.35">
      <c r="B8" s="33" t="s">
        <v>11</v>
      </c>
      <c r="C8" s="38" t="s">
        <v>57</v>
      </c>
      <c r="D8" s="38" t="s">
        <v>57</v>
      </c>
      <c r="E8" s="21">
        <v>4.6399999999999997E-2</v>
      </c>
      <c r="F8" s="21">
        <v>4.6399999999999997E-2</v>
      </c>
      <c r="G8" s="21">
        <v>4.6399999999999997E-2</v>
      </c>
      <c r="H8" s="21">
        <v>4.6399999999999997E-2</v>
      </c>
      <c r="I8" s="21">
        <v>4.6399999999999997E-2</v>
      </c>
      <c r="J8" s="21">
        <v>4.6399999999999997E-2</v>
      </c>
    </row>
    <row r="9" spans="2:10" ht="15" thickBot="1" x14ac:dyDescent="0.4">
      <c r="B9" s="17" t="s">
        <v>12</v>
      </c>
      <c r="C9" s="39" t="s">
        <v>57</v>
      </c>
      <c r="D9" s="39" t="s">
        <v>57</v>
      </c>
      <c r="E9" s="4">
        <v>0.05</v>
      </c>
      <c r="F9" s="4">
        <v>0.05</v>
      </c>
      <c r="G9" s="4">
        <v>0.05</v>
      </c>
      <c r="H9" s="4">
        <v>0.05</v>
      </c>
      <c r="I9" s="4">
        <v>0.05</v>
      </c>
      <c r="J9" s="4">
        <v>0.05</v>
      </c>
    </row>
    <row r="10" spans="2:10" x14ac:dyDescent="0.35">
      <c r="B10" s="2" t="s">
        <v>8</v>
      </c>
      <c r="C10" s="40" t="s">
        <v>57</v>
      </c>
      <c r="D10" s="40" t="s">
        <v>57</v>
      </c>
      <c r="E10" s="3">
        <f t="shared" ref="E10:J10" si="0">(E8*40%)+(E11*60%)</f>
        <v>4.7479999999999994E-2</v>
      </c>
      <c r="F10" s="3">
        <f t="shared" si="0"/>
        <v>4.7479999999999994E-2</v>
      </c>
      <c r="G10" s="3">
        <f t="shared" si="0"/>
        <v>4.7479999999999994E-2</v>
      </c>
      <c r="H10" s="3">
        <f t="shared" si="0"/>
        <v>4.7479999999999994E-2</v>
      </c>
      <c r="I10" s="3">
        <f t="shared" si="0"/>
        <v>4.7479999999999994E-2</v>
      </c>
      <c r="J10" s="19">
        <f t="shared" si="0"/>
        <v>4.7479999999999994E-2</v>
      </c>
    </row>
    <row r="11" spans="2:10" x14ac:dyDescent="0.35">
      <c r="B11" s="10" t="s">
        <v>7</v>
      </c>
      <c r="C11" s="32" t="s">
        <v>57</v>
      </c>
      <c r="D11" s="32" t="s">
        <v>57</v>
      </c>
      <c r="E11" s="12">
        <f t="shared" ref="E11:J11" si="1">AVERAGE(E8:E9)</f>
        <v>4.82E-2</v>
      </c>
      <c r="F11" s="12">
        <f t="shared" si="1"/>
        <v>4.82E-2</v>
      </c>
      <c r="G11" s="12">
        <f t="shared" si="1"/>
        <v>4.82E-2</v>
      </c>
      <c r="H11" s="12">
        <f t="shared" si="1"/>
        <v>4.82E-2</v>
      </c>
      <c r="I11" s="12">
        <f t="shared" si="1"/>
        <v>4.82E-2</v>
      </c>
      <c r="J11" s="22">
        <f t="shared" si="1"/>
        <v>4.82E-2</v>
      </c>
    </row>
    <row r="12" spans="2:10" ht="15" thickBot="1" x14ac:dyDescent="0.4">
      <c r="B12" s="6" t="s">
        <v>6</v>
      </c>
      <c r="C12" s="31" t="s">
        <v>57</v>
      </c>
      <c r="D12" s="31" t="s">
        <v>57</v>
      </c>
      <c r="E12" s="5">
        <v>0.05</v>
      </c>
      <c r="F12" s="5">
        <v>0.05</v>
      </c>
      <c r="G12" s="5">
        <v>0.05</v>
      </c>
      <c r="H12" s="5">
        <v>0.05</v>
      </c>
      <c r="I12" s="5">
        <v>0.05</v>
      </c>
      <c r="J12" s="20">
        <v>0.05</v>
      </c>
    </row>
    <row r="13" spans="2:10" x14ac:dyDescent="0.35">
      <c r="B13" s="9" t="s">
        <v>4</v>
      </c>
      <c r="C13" s="41" t="s">
        <v>57</v>
      </c>
      <c r="D13" s="41" t="s">
        <v>57</v>
      </c>
      <c r="E13" s="11">
        <f>IF(E5=13,E10,IF(E5=15,E11,E12))</f>
        <v>4.7479999999999994E-2</v>
      </c>
      <c r="F13" s="11">
        <f t="shared" ref="F13:J13" si="2">IF(F5=13,F10,IF(F5=15,F11,F12))</f>
        <v>4.7479999999999994E-2</v>
      </c>
      <c r="G13" s="11">
        <f t="shared" si="2"/>
        <v>4.82E-2</v>
      </c>
      <c r="H13" s="11">
        <f t="shared" si="2"/>
        <v>4.82E-2</v>
      </c>
      <c r="I13" s="11">
        <f t="shared" si="2"/>
        <v>4.82E-2</v>
      </c>
      <c r="J13" s="11">
        <f t="shared" si="2"/>
        <v>0.05</v>
      </c>
    </row>
    <row r="14" spans="2:10" ht="15" thickBot="1" x14ac:dyDescent="0.4">
      <c r="B14" s="6" t="s">
        <v>5</v>
      </c>
      <c r="C14" s="42" t="s">
        <v>57</v>
      </c>
      <c r="D14" s="42" t="s">
        <v>57</v>
      </c>
      <c r="E14" s="5">
        <v>3.2500000000000001E-2</v>
      </c>
      <c r="F14" s="5">
        <v>3.2500000000000001E-2</v>
      </c>
      <c r="G14" s="5">
        <v>3.2500000000000001E-2</v>
      </c>
      <c r="H14" s="13">
        <v>3.5000000000000003E-2</v>
      </c>
      <c r="I14" s="5">
        <v>3.2500000000000001E-2</v>
      </c>
      <c r="J14" s="7">
        <v>3.5000000000000003E-2</v>
      </c>
    </row>
    <row r="15" spans="2:10" ht="15" thickBot="1" x14ac:dyDescent="0.4">
      <c r="B15" s="23" t="s">
        <v>10</v>
      </c>
      <c r="C15" s="24">
        <f>(C6*40%)+(C7*60%)</f>
        <v>8.0299999999999996E-2</v>
      </c>
      <c r="D15" s="24">
        <f>D6</f>
        <v>7.8799999999999995E-2</v>
      </c>
      <c r="E15" s="24">
        <f t="shared" ref="E15:I15" si="3">E13+E14</f>
        <v>7.9979999999999996E-2</v>
      </c>
      <c r="F15" s="24">
        <f>F13+F14</f>
        <v>7.9979999999999996E-2</v>
      </c>
      <c r="G15" s="24">
        <f t="shared" si="3"/>
        <v>8.0699999999999994E-2</v>
      </c>
      <c r="H15" s="24">
        <f t="shared" si="3"/>
        <v>8.3199999999999996E-2</v>
      </c>
      <c r="I15" s="24">
        <f t="shared" si="3"/>
        <v>8.0699999999999994E-2</v>
      </c>
      <c r="J15" s="24">
        <f>J13+J14</f>
        <v>8.5000000000000006E-2</v>
      </c>
    </row>
    <row r="17" spans="5:7" x14ac:dyDescent="0.35">
      <c r="E17" s="8"/>
      <c r="F17" s="8"/>
      <c r="G17" s="8"/>
    </row>
    <row r="18" spans="5:7" x14ac:dyDescent="0.35">
      <c r="E18" s="8"/>
      <c r="F18" s="8"/>
      <c r="G18" s="8"/>
    </row>
  </sheetData>
  <pageMargins left="0.7" right="0.7" top="0.75" bottom="0.75" header="0.3" footer="0.3"/>
  <pageSetup orientation="portrait" r:id="rId1"/>
  <ignoredErrors>
    <ignoredError sqref="E11:J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7B4A8-F094-4749-BD9A-002422B1F335}">
  <dimension ref="B2:T40"/>
  <sheetViews>
    <sheetView tabSelected="1" zoomScale="86" workbookViewId="0">
      <selection activeCell="G9" sqref="G9:O14"/>
    </sheetView>
  </sheetViews>
  <sheetFormatPr defaultRowHeight="14.5" x14ac:dyDescent="0.35"/>
  <cols>
    <col min="2" max="2" width="29.26953125" bestFit="1" customWidth="1"/>
    <col min="3" max="3" width="18.08984375" customWidth="1"/>
    <col min="4" max="4" width="15.1796875" customWidth="1"/>
    <col min="5" max="5" width="12.453125" bestFit="1" customWidth="1"/>
    <col min="6" max="6" width="13.7265625" customWidth="1"/>
    <col min="7" max="7" width="32.6328125" customWidth="1"/>
    <col min="8" max="8" width="20.453125" customWidth="1"/>
    <col min="9" max="9" width="22.54296875" customWidth="1"/>
    <col min="10" max="10" width="14.7265625" customWidth="1"/>
    <col min="11" max="11" width="14.36328125" customWidth="1"/>
    <col min="12" max="12" width="15.1796875" customWidth="1"/>
    <col min="13" max="14" width="11.90625" customWidth="1"/>
    <col min="15" max="15" width="10.90625" customWidth="1"/>
    <col min="16" max="17" width="19.1796875" bestFit="1" customWidth="1"/>
    <col min="18" max="18" width="35.81640625" bestFit="1" customWidth="1"/>
    <col min="19" max="19" width="31.6328125" bestFit="1" customWidth="1"/>
    <col min="20" max="20" width="19.1796875" bestFit="1" customWidth="1"/>
  </cols>
  <sheetData>
    <row r="2" spans="2:20" ht="29" customHeight="1" x14ac:dyDescent="0.35">
      <c r="B2" s="55" t="s">
        <v>5</v>
      </c>
      <c r="C2" s="60">
        <v>3.2500000000000001E-2</v>
      </c>
      <c r="F2" s="64" t="s">
        <v>95</v>
      </c>
      <c r="G2" s="55" t="s">
        <v>81</v>
      </c>
      <c r="H2" s="56" t="s">
        <v>53</v>
      </c>
      <c r="I2" s="56" t="s">
        <v>77</v>
      </c>
      <c r="J2" s="56" t="s">
        <v>78</v>
      </c>
      <c r="K2" s="56" t="s">
        <v>98</v>
      </c>
      <c r="L2" s="56" t="s">
        <v>97</v>
      </c>
      <c r="M2" s="56" t="s">
        <v>79</v>
      </c>
      <c r="N2" s="56" t="s">
        <v>80</v>
      </c>
      <c r="O2" s="56" t="s">
        <v>1</v>
      </c>
    </row>
    <row r="3" spans="2:20" x14ac:dyDescent="0.35">
      <c r="B3" s="55" t="s">
        <v>83</v>
      </c>
      <c r="C3" s="60">
        <v>2.5000000000000001E-3</v>
      </c>
      <c r="F3" s="65"/>
      <c r="G3" s="52" t="s">
        <v>3</v>
      </c>
      <c r="H3" s="29">
        <v>13</v>
      </c>
      <c r="I3" s="29">
        <v>10</v>
      </c>
      <c r="J3" s="29">
        <v>13</v>
      </c>
      <c r="K3" s="29">
        <v>13</v>
      </c>
      <c r="L3" s="29">
        <v>15</v>
      </c>
      <c r="M3" s="29">
        <v>15</v>
      </c>
      <c r="N3" s="29">
        <v>20</v>
      </c>
      <c r="O3" s="29">
        <v>15</v>
      </c>
    </row>
    <row r="4" spans="2:20" ht="31.5" customHeight="1" x14ac:dyDescent="0.35">
      <c r="B4" s="55" t="s">
        <v>82</v>
      </c>
      <c r="C4" s="60">
        <v>5.0000000000000001E-3</v>
      </c>
      <c r="F4" s="65"/>
      <c r="G4" s="52" t="s">
        <v>89</v>
      </c>
      <c r="H4" s="51">
        <v>6.9099999999999995E-2</v>
      </c>
      <c r="I4" s="51">
        <v>6.7799999999999999E-2</v>
      </c>
      <c r="J4" s="51">
        <v>6.88E-2</v>
      </c>
      <c r="K4" s="51">
        <v>6.88E-2</v>
      </c>
      <c r="L4" s="51">
        <v>6.9599999999999995E-2</v>
      </c>
      <c r="M4" s="51">
        <v>7.1800000000000003E-2</v>
      </c>
      <c r="N4" s="51">
        <v>7.3200000000000001E-2</v>
      </c>
      <c r="O4" s="51">
        <v>6.9599999999999995E-2</v>
      </c>
    </row>
    <row r="5" spans="2:20" ht="29" x14ac:dyDescent="0.35">
      <c r="F5" s="65"/>
      <c r="G5" s="52" t="s">
        <v>94</v>
      </c>
      <c r="H5" s="30">
        <f>AVERAGEIF($G$17:$G$40,"2025",$Q$17:$Q$40)</f>
        <v>7.035000000000001E-2</v>
      </c>
      <c r="I5" s="30">
        <f>AVERAGEIF($G$17:$G$40,"2025",$Q$17:$Q$40)</f>
        <v>7.035000000000001E-2</v>
      </c>
      <c r="J5" s="30">
        <f>AVERAGEIF($G$17:$G$40,"2025",$Q$17:$Q$40)</f>
        <v>7.035000000000001E-2</v>
      </c>
      <c r="K5" s="30">
        <f>AVERAGEIF($G$17:$G$40,"2025",$Q$17:$Q$40)</f>
        <v>7.035000000000001E-2</v>
      </c>
      <c r="L5" s="30">
        <f>AVERAGEIF($G$17:$G$40,"2025",$R$17:$R$40)</f>
        <v>6.9608333333333328E-2</v>
      </c>
      <c r="M5" s="30">
        <f>AVERAGEIF($G$17:$G$40,"2025",$R$17:$R$40)</f>
        <v>6.9608333333333328E-2</v>
      </c>
      <c r="N5" s="30">
        <f>AVERAGEIF($G$17:$G$40,"2025",$T$17:$T$40)</f>
        <v>7.2850000000000012E-2</v>
      </c>
      <c r="O5" s="30">
        <f>AVERAGEIF($G$17:$G$40,"2025",$R$17:$R$40)</f>
        <v>6.9608333333333328E-2</v>
      </c>
    </row>
    <row r="6" spans="2:20" ht="43.5" customHeight="1" x14ac:dyDescent="0.35">
      <c r="B6" s="55" t="s">
        <v>67</v>
      </c>
      <c r="C6" s="56" t="s">
        <v>72</v>
      </c>
      <c r="D6" s="56" t="s">
        <v>73</v>
      </c>
      <c r="E6" s="54"/>
      <c r="F6" s="65"/>
      <c r="G6" s="52" t="s">
        <v>92</v>
      </c>
      <c r="H6" s="50">
        <f t="shared" ref="H6:O6" si="0">H5-H4</f>
        <v>1.250000000000015E-3</v>
      </c>
      <c r="I6" s="50">
        <f t="shared" si="0"/>
        <v>2.5500000000000106E-3</v>
      </c>
      <c r="J6" s="50">
        <f t="shared" si="0"/>
        <v>1.5500000000000097E-3</v>
      </c>
      <c r="K6" s="50">
        <f t="shared" si="0"/>
        <v>1.5500000000000097E-3</v>
      </c>
      <c r="L6" s="50">
        <f t="shared" si="0"/>
        <v>8.3333333333324155E-6</v>
      </c>
      <c r="M6" s="50">
        <f t="shared" si="0"/>
        <v>-2.1916666666666751E-3</v>
      </c>
      <c r="N6" s="50">
        <f t="shared" si="0"/>
        <v>-3.4999999999998921E-4</v>
      </c>
      <c r="O6" s="50">
        <f t="shared" si="0"/>
        <v>8.3333333333324155E-6</v>
      </c>
    </row>
    <row r="7" spans="2:20" ht="29" x14ac:dyDescent="0.35">
      <c r="B7" s="29" t="s">
        <v>68</v>
      </c>
      <c r="C7" s="57">
        <v>1</v>
      </c>
      <c r="D7" s="58">
        <f>1-C7</f>
        <v>0</v>
      </c>
      <c r="E7" s="49"/>
      <c r="F7" s="66"/>
      <c r="G7" s="52" t="s">
        <v>88</v>
      </c>
      <c r="H7" s="29" t="str">
        <f t="shared" ref="H7:O7" si="1">IF(OR(H5-H4&gt;=$C$4,H5-H4&lt;=-$C$4),"Yes","No")</f>
        <v>No</v>
      </c>
      <c r="I7" s="29" t="str">
        <f t="shared" si="1"/>
        <v>No</v>
      </c>
      <c r="J7" s="29" t="str">
        <f t="shared" si="1"/>
        <v>No</v>
      </c>
      <c r="K7" s="29" t="str">
        <f t="shared" si="1"/>
        <v>No</v>
      </c>
      <c r="L7" s="29" t="str">
        <f t="shared" si="1"/>
        <v>No</v>
      </c>
      <c r="M7" s="29" t="str">
        <f t="shared" si="1"/>
        <v>No</v>
      </c>
      <c r="N7" s="29" t="str">
        <f t="shared" si="1"/>
        <v>No</v>
      </c>
      <c r="O7" s="29" t="str">
        <f t="shared" si="1"/>
        <v>No</v>
      </c>
    </row>
    <row r="8" spans="2:20" x14ac:dyDescent="0.35">
      <c r="B8" s="29" t="s">
        <v>69</v>
      </c>
      <c r="C8" s="57">
        <v>0.7</v>
      </c>
      <c r="D8" s="58">
        <f t="shared" ref="D8:D10" si="2">1-C8</f>
        <v>0.30000000000000004</v>
      </c>
      <c r="E8" s="49"/>
      <c r="G8" s="53"/>
      <c r="H8" s="8"/>
      <c r="I8" s="8"/>
      <c r="J8" s="8"/>
      <c r="K8" s="8"/>
      <c r="L8" s="8"/>
      <c r="M8" s="8"/>
      <c r="N8" s="8"/>
      <c r="O8" s="8"/>
    </row>
    <row r="9" spans="2:20" ht="28" customHeight="1" x14ac:dyDescent="0.35">
      <c r="B9" s="29" t="s">
        <v>70</v>
      </c>
      <c r="C9" s="57">
        <v>0.5</v>
      </c>
      <c r="D9" s="58">
        <f t="shared" si="2"/>
        <v>0.5</v>
      </c>
      <c r="E9" s="49"/>
      <c r="F9" s="64" t="s">
        <v>96</v>
      </c>
      <c r="G9" s="56" t="s">
        <v>81</v>
      </c>
      <c r="H9" s="56" t="s">
        <v>53</v>
      </c>
      <c r="I9" s="56" t="s">
        <v>77</v>
      </c>
      <c r="J9" s="56" t="s">
        <v>78</v>
      </c>
      <c r="K9" s="56" t="s">
        <v>98</v>
      </c>
      <c r="L9" s="56" t="s">
        <v>97</v>
      </c>
      <c r="M9" s="56" t="s">
        <v>79</v>
      </c>
      <c r="N9" s="56" t="s">
        <v>80</v>
      </c>
      <c r="O9" s="56" t="s">
        <v>1</v>
      </c>
    </row>
    <row r="10" spans="2:20" x14ac:dyDescent="0.35">
      <c r="B10" s="29" t="s">
        <v>71</v>
      </c>
      <c r="C10" s="57">
        <v>0</v>
      </c>
      <c r="D10" s="58">
        <f t="shared" si="2"/>
        <v>1</v>
      </c>
      <c r="E10" s="49"/>
      <c r="F10" s="65"/>
      <c r="G10" s="61" t="s">
        <v>3</v>
      </c>
      <c r="H10" s="59">
        <v>13</v>
      </c>
      <c r="I10" s="59">
        <v>10</v>
      </c>
      <c r="J10" s="59">
        <v>13</v>
      </c>
      <c r="K10" s="59">
        <v>13</v>
      </c>
      <c r="L10" s="59">
        <v>15</v>
      </c>
      <c r="M10" s="59">
        <v>15</v>
      </c>
      <c r="N10" s="59">
        <v>20</v>
      </c>
      <c r="O10" s="59">
        <v>15</v>
      </c>
    </row>
    <row r="11" spans="2:20" ht="30" customHeight="1" x14ac:dyDescent="0.35">
      <c r="C11" s="48"/>
      <c r="D11" s="49"/>
      <c r="E11" s="49"/>
      <c r="F11" s="65"/>
      <c r="G11" s="52" t="s">
        <v>90</v>
      </c>
      <c r="H11" s="51">
        <v>6.974972202325351E-2</v>
      </c>
      <c r="I11" s="51">
        <v>6.8446800690316015E-2</v>
      </c>
      <c r="J11" s="51">
        <v>6.9471765472226846E-2</v>
      </c>
      <c r="K11" s="51">
        <v>6.9471765472226846E-2</v>
      </c>
      <c r="L11" s="51">
        <v>7.0349644617232365E-2</v>
      </c>
      <c r="M11" s="51">
        <v>7.2529001637592724E-2</v>
      </c>
      <c r="N11" s="51">
        <v>7.3973911968977138E-2</v>
      </c>
      <c r="O11" s="51">
        <v>7.0349644617232365E-2</v>
      </c>
    </row>
    <row r="12" spans="2:20" ht="29" x14ac:dyDescent="0.35">
      <c r="C12" s="48"/>
      <c r="D12" s="49"/>
      <c r="E12" s="49"/>
      <c r="F12" s="65"/>
      <c r="G12" s="52" t="s">
        <v>91</v>
      </c>
      <c r="H12" s="30">
        <f>AVERAGEIF($G$17:$G$40,"2026",$Q$17:$Q$40)</f>
        <v>7.0708333333333331E-2</v>
      </c>
      <c r="I12" s="30">
        <f>AVERAGEIF($G$17:$G$40,"2026",$Q$17:$Q$40)</f>
        <v>7.0708333333333331E-2</v>
      </c>
      <c r="J12" s="30">
        <f>AVERAGEIF($G$17:$G$40,"2026",$Q$17:$Q$40)</f>
        <v>7.0708333333333331E-2</v>
      </c>
      <c r="K12" s="30">
        <f>AVERAGEIF($G$17:$G$40,"2026",$Q$17:$Q$40)</f>
        <v>7.0708333333333331E-2</v>
      </c>
      <c r="L12" s="30">
        <f>AVERAGEIF($G$17:$G$40,"2026",$R$17:$R$40)</f>
        <v>6.9783333333333336E-2</v>
      </c>
      <c r="M12" s="30">
        <f>AVERAGEIF($G$17:$G$40,"2026",$R$17:$R$40)</f>
        <v>6.9783333333333336E-2</v>
      </c>
      <c r="N12" s="30">
        <f>AVERAGEIF($G$17:$G$40,"2026",$T$17:$T$40)</f>
        <v>7.320833333333332E-2</v>
      </c>
      <c r="O12" s="30">
        <f>AVERAGEIF($G$17:$G$40,"2026",$R$17:$R$40)</f>
        <v>6.9783333333333336E-2</v>
      </c>
    </row>
    <row r="13" spans="2:20" ht="45" customHeight="1" x14ac:dyDescent="0.35">
      <c r="C13" s="48"/>
      <c r="D13" s="49"/>
      <c r="E13" s="49"/>
      <c r="F13" s="65"/>
      <c r="G13" s="52" t="s">
        <v>93</v>
      </c>
      <c r="H13" s="50">
        <f t="shared" ref="H13:O13" si="3">H12-H11</f>
        <v>9.5861131007982103E-4</v>
      </c>
      <c r="I13" s="50">
        <f t="shared" si="3"/>
        <v>2.2615326430173166E-3</v>
      </c>
      <c r="J13" s="50">
        <f t="shared" si="3"/>
        <v>1.2365678611064856E-3</v>
      </c>
      <c r="K13" s="50">
        <f t="shared" si="3"/>
        <v>1.2365678611064856E-3</v>
      </c>
      <c r="L13" s="50">
        <f t="shared" si="3"/>
        <v>-5.6631128389902918E-4</v>
      </c>
      <c r="M13" s="50">
        <f t="shared" si="3"/>
        <v>-2.7456683042593882E-3</v>
      </c>
      <c r="N13" s="50">
        <f t="shared" si="3"/>
        <v>-7.6557863564381823E-4</v>
      </c>
      <c r="O13" s="50">
        <f t="shared" si="3"/>
        <v>-5.6631128389902918E-4</v>
      </c>
    </row>
    <row r="14" spans="2:20" ht="29" x14ac:dyDescent="0.35">
      <c r="E14" s="49"/>
      <c r="F14" s="66"/>
      <c r="G14" s="52" t="s">
        <v>88</v>
      </c>
      <c r="H14" s="29" t="str">
        <f>IF(OR(H12-H11&gt;=$C$4,H12-H11&lt;=-$C$4),"Yes","No")</f>
        <v>No</v>
      </c>
      <c r="I14" s="29" t="str">
        <f t="shared" ref="I14:O14" si="4">IF(OR(I12-I11&gt;=$C$4,I12-I11&lt;=-$C$4),"Yes","No")</f>
        <v>No</v>
      </c>
      <c r="J14" s="29" t="str">
        <f t="shared" si="4"/>
        <v>No</v>
      </c>
      <c r="K14" s="29" t="str">
        <f t="shared" si="4"/>
        <v>No</v>
      </c>
      <c r="L14" s="29" t="str">
        <f t="shared" si="4"/>
        <v>No</v>
      </c>
      <c r="M14" s="29" t="str">
        <f t="shared" si="4"/>
        <v>No</v>
      </c>
      <c r="N14" s="29" t="str">
        <f t="shared" si="4"/>
        <v>No</v>
      </c>
      <c r="O14" s="29" t="str">
        <f t="shared" si="4"/>
        <v>No</v>
      </c>
    </row>
    <row r="15" spans="2:20" x14ac:dyDescent="0.35">
      <c r="F15" s="8"/>
    </row>
    <row r="16" spans="2:20" ht="58" x14ac:dyDescent="0.35">
      <c r="B16" s="56" t="s">
        <v>62</v>
      </c>
      <c r="C16" s="56" t="s">
        <v>63</v>
      </c>
      <c r="D16" s="56" t="s">
        <v>64</v>
      </c>
      <c r="E16" s="56" t="s">
        <v>65</v>
      </c>
      <c r="F16" s="56" t="s">
        <v>61</v>
      </c>
      <c r="G16" s="56" t="s">
        <v>62</v>
      </c>
      <c r="H16" s="56" t="s">
        <v>86</v>
      </c>
      <c r="I16" s="56" t="s">
        <v>87</v>
      </c>
      <c r="J16" s="56" t="s">
        <v>51</v>
      </c>
      <c r="K16" s="56" t="s">
        <v>52</v>
      </c>
      <c r="L16" s="56" t="s">
        <v>68</v>
      </c>
      <c r="M16" s="56" t="s">
        <v>69</v>
      </c>
      <c r="N16" s="56" t="s">
        <v>70</v>
      </c>
      <c r="O16" s="56" t="s">
        <v>71</v>
      </c>
      <c r="P16" s="56" t="s">
        <v>74</v>
      </c>
      <c r="Q16" s="56" t="s">
        <v>75</v>
      </c>
      <c r="R16" s="56" t="s">
        <v>84</v>
      </c>
      <c r="S16" s="56" t="s">
        <v>85</v>
      </c>
      <c r="T16" s="56" t="s">
        <v>76</v>
      </c>
    </row>
    <row r="17" spans="2:20" x14ac:dyDescent="0.35">
      <c r="B17" s="67" t="s">
        <v>25</v>
      </c>
      <c r="C17" s="18" t="s">
        <v>26</v>
      </c>
      <c r="D17" s="18" t="str">
        <f t="shared" ref="D17:D40" si="5">CONCATENATE(E17," ",F17)</f>
        <v>Apr 2025</v>
      </c>
      <c r="E17" s="18" t="s">
        <v>21</v>
      </c>
      <c r="F17" s="29" t="str">
        <f t="shared" ref="F17:F40" si="6">LEFT(C17,4)</f>
        <v>2025</v>
      </c>
      <c r="G17" s="47">
        <v>2025</v>
      </c>
      <c r="H17" s="47">
        <v>3.85</v>
      </c>
      <c r="I17" s="47">
        <v>3.98</v>
      </c>
      <c r="J17" s="62">
        <f t="shared" ref="J17:J40" si="7">H17/100</f>
        <v>3.85E-2</v>
      </c>
      <c r="K17" s="62">
        <f t="shared" ref="K17:K40" si="8">I17/100</f>
        <v>3.9800000000000002E-2</v>
      </c>
      <c r="L17" s="63">
        <f t="shared" ref="L17:O40" si="9">($J17*INDEX($C$7:$C$10,MATCH(L$16,$B$7:$B$10,0))+($K17*INDEX($D$7:$D$10,MATCH(L$16,$B$7:$B$10,0))))</f>
        <v>3.85E-2</v>
      </c>
      <c r="M17" s="63">
        <f t="shared" si="9"/>
        <v>3.8890000000000001E-2</v>
      </c>
      <c r="N17" s="63">
        <f t="shared" si="9"/>
        <v>3.9150000000000004E-2</v>
      </c>
      <c r="O17" s="63">
        <f t="shared" si="9"/>
        <v>3.9800000000000002E-2</v>
      </c>
      <c r="P17" s="63">
        <f t="shared" ref="P17:P40" si="10">J17+$C$2</f>
        <v>7.1000000000000008E-2</v>
      </c>
      <c r="Q17" s="63">
        <f t="shared" ref="Q17:Q40" si="11">K17+$C$2</f>
        <v>7.2300000000000003E-2</v>
      </c>
      <c r="R17" s="63">
        <f t="shared" ref="R17:R40" si="12">N17+$C$2</f>
        <v>7.1650000000000005E-2</v>
      </c>
      <c r="S17" s="63">
        <f t="shared" ref="S17:S40" si="13">N17+$C$2+$C$3</f>
        <v>7.4150000000000008E-2</v>
      </c>
      <c r="T17" s="63">
        <f t="shared" ref="T17:T40" si="14">O17+$C$2+$C$3</f>
        <v>7.4800000000000005E-2</v>
      </c>
    </row>
    <row r="18" spans="2:20" x14ac:dyDescent="0.35">
      <c r="B18" s="67"/>
      <c r="C18" s="18" t="s">
        <v>27</v>
      </c>
      <c r="D18" s="18" t="str">
        <f t="shared" si="5"/>
        <v>May 2025</v>
      </c>
      <c r="E18" s="18" t="s">
        <v>22</v>
      </c>
      <c r="F18" s="29" t="str">
        <f t="shared" si="6"/>
        <v>2025</v>
      </c>
      <c r="G18" s="47">
        <v>2025</v>
      </c>
      <c r="H18" s="47">
        <v>3.78</v>
      </c>
      <c r="I18" s="47">
        <v>3.91</v>
      </c>
      <c r="J18" s="62">
        <f t="shared" si="7"/>
        <v>3.78E-2</v>
      </c>
      <c r="K18" s="62">
        <f t="shared" si="8"/>
        <v>3.9100000000000003E-2</v>
      </c>
      <c r="L18" s="63">
        <f t="shared" si="9"/>
        <v>3.78E-2</v>
      </c>
      <c r="M18" s="63">
        <f t="shared" si="9"/>
        <v>3.8190000000000002E-2</v>
      </c>
      <c r="N18" s="63">
        <f t="shared" si="9"/>
        <v>3.8449999999999998E-2</v>
      </c>
      <c r="O18" s="63">
        <f t="shared" si="9"/>
        <v>3.9100000000000003E-2</v>
      </c>
      <c r="P18" s="63">
        <f t="shared" si="10"/>
        <v>7.0300000000000001E-2</v>
      </c>
      <c r="Q18" s="63">
        <f t="shared" si="11"/>
        <v>7.1599999999999997E-2</v>
      </c>
      <c r="R18" s="63">
        <f t="shared" si="12"/>
        <v>7.0949999999999999E-2</v>
      </c>
      <c r="S18" s="63">
        <f t="shared" si="13"/>
        <v>7.3450000000000001E-2</v>
      </c>
      <c r="T18" s="63">
        <f t="shared" si="14"/>
        <v>7.4099999999999999E-2</v>
      </c>
    </row>
    <row r="19" spans="2:20" x14ac:dyDescent="0.35">
      <c r="B19" s="67"/>
      <c r="C19" s="18" t="s">
        <v>28</v>
      </c>
      <c r="D19" s="18" t="str">
        <f t="shared" si="5"/>
        <v>Jun 2025</v>
      </c>
      <c r="E19" s="18" t="s">
        <v>23</v>
      </c>
      <c r="F19" s="29" t="str">
        <f t="shared" si="6"/>
        <v>2025</v>
      </c>
      <c r="G19" s="47">
        <v>2025</v>
      </c>
      <c r="H19" s="47">
        <v>3.72</v>
      </c>
      <c r="I19" s="47">
        <v>3.86</v>
      </c>
      <c r="J19" s="62">
        <f t="shared" si="7"/>
        <v>3.7200000000000004E-2</v>
      </c>
      <c r="K19" s="62">
        <f t="shared" si="8"/>
        <v>3.8599999999999995E-2</v>
      </c>
      <c r="L19" s="63">
        <f t="shared" si="9"/>
        <v>3.7200000000000004E-2</v>
      </c>
      <c r="M19" s="63">
        <f t="shared" si="9"/>
        <v>3.7620000000000001E-2</v>
      </c>
      <c r="N19" s="63">
        <f t="shared" si="9"/>
        <v>3.7900000000000003E-2</v>
      </c>
      <c r="O19" s="63">
        <f t="shared" si="9"/>
        <v>3.8599999999999995E-2</v>
      </c>
      <c r="P19" s="63">
        <f t="shared" si="10"/>
        <v>6.9700000000000012E-2</v>
      </c>
      <c r="Q19" s="63">
        <f t="shared" si="11"/>
        <v>7.1099999999999997E-2</v>
      </c>
      <c r="R19" s="63">
        <f t="shared" si="12"/>
        <v>7.0400000000000004E-2</v>
      </c>
      <c r="S19" s="63">
        <f t="shared" si="13"/>
        <v>7.2900000000000006E-2</v>
      </c>
      <c r="T19" s="63">
        <f t="shared" si="14"/>
        <v>7.3599999999999999E-2</v>
      </c>
    </row>
    <row r="20" spans="2:20" x14ac:dyDescent="0.35">
      <c r="B20" s="67"/>
      <c r="C20" s="18" t="s">
        <v>29</v>
      </c>
      <c r="D20" s="18" t="str">
        <f t="shared" si="5"/>
        <v>Jul 2025</v>
      </c>
      <c r="E20" s="18" t="s">
        <v>24</v>
      </c>
      <c r="F20" s="29" t="str">
        <f t="shared" si="6"/>
        <v>2025</v>
      </c>
      <c r="G20" s="47">
        <v>2025</v>
      </c>
      <c r="H20" s="47">
        <v>3.7</v>
      </c>
      <c r="I20" s="47">
        <v>3.84</v>
      </c>
      <c r="J20" s="62">
        <f t="shared" si="7"/>
        <v>3.7000000000000005E-2</v>
      </c>
      <c r="K20" s="62">
        <f t="shared" si="8"/>
        <v>3.8399999999999997E-2</v>
      </c>
      <c r="L20" s="63">
        <f t="shared" si="9"/>
        <v>3.7000000000000005E-2</v>
      </c>
      <c r="M20" s="63">
        <f t="shared" si="9"/>
        <v>3.7420000000000002E-2</v>
      </c>
      <c r="N20" s="63">
        <f t="shared" si="9"/>
        <v>3.7699999999999997E-2</v>
      </c>
      <c r="O20" s="63">
        <f t="shared" si="9"/>
        <v>3.8399999999999997E-2</v>
      </c>
      <c r="P20" s="63">
        <f t="shared" si="10"/>
        <v>6.9500000000000006E-2</v>
      </c>
      <c r="Q20" s="63">
        <f t="shared" si="11"/>
        <v>7.0899999999999991E-2</v>
      </c>
      <c r="R20" s="63">
        <f t="shared" si="12"/>
        <v>7.0199999999999999E-2</v>
      </c>
      <c r="S20" s="63">
        <f t="shared" si="13"/>
        <v>7.2700000000000001E-2</v>
      </c>
      <c r="T20" s="63">
        <f t="shared" si="14"/>
        <v>7.3399999999999993E-2</v>
      </c>
    </row>
    <row r="21" spans="2:20" x14ac:dyDescent="0.35">
      <c r="B21" s="67"/>
      <c r="C21" s="18" t="s">
        <v>30</v>
      </c>
      <c r="D21" s="18" t="str">
        <f t="shared" si="5"/>
        <v>Aug 2025</v>
      </c>
      <c r="E21" s="18" t="s">
        <v>13</v>
      </c>
      <c r="F21" s="29" t="str">
        <f t="shared" si="6"/>
        <v>2025</v>
      </c>
      <c r="G21" s="47">
        <v>2025</v>
      </c>
      <c r="H21" s="47">
        <v>3.63</v>
      </c>
      <c r="I21" s="47">
        <v>3.78</v>
      </c>
      <c r="J21" s="62">
        <f t="shared" si="7"/>
        <v>3.6299999999999999E-2</v>
      </c>
      <c r="K21" s="62">
        <f t="shared" si="8"/>
        <v>3.78E-2</v>
      </c>
      <c r="L21" s="63">
        <f t="shared" si="9"/>
        <v>3.6299999999999999E-2</v>
      </c>
      <c r="M21" s="63">
        <f t="shared" si="9"/>
        <v>3.6749999999999998E-2</v>
      </c>
      <c r="N21" s="63">
        <f t="shared" si="9"/>
        <v>3.705E-2</v>
      </c>
      <c r="O21" s="63">
        <f t="shared" si="9"/>
        <v>3.78E-2</v>
      </c>
      <c r="P21" s="63">
        <f t="shared" si="10"/>
        <v>6.88E-2</v>
      </c>
      <c r="Q21" s="63">
        <f t="shared" si="11"/>
        <v>7.0300000000000001E-2</v>
      </c>
      <c r="R21" s="63">
        <f t="shared" si="12"/>
        <v>6.9550000000000001E-2</v>
      </c>
      <c r="S21" s="63">
        <f t="shared" si="13"/>
        <v>7.2050000000000003E-2</v>
      </c>
      <c r="T21" s="63">
        <f t="shared" si="14"/>
        <v>7.2800000000000004E-2</v>
      </c>
    </row>
    <row r="22" spans="2:20" x14ac:dyDescent="0.35">
      <c r="B22" s="67"/>
      <c r="C22" s="18" t="s">
        <v>31</v>
      </c>
      <c r="D22" s="18" t="str">
        <f t="shared" si="5"/>
        <v>Sept 2025</v>
      </c>
      <c r="E22" s="18" t="s">
        <v>14</v>
      </c>
      <c r="F22" s="29" t="str">
        <f t="shared" si="6"/>
        <v>2025</v>
      </c>
      <c r="G22" s="47">
        <v>2025</v>
      </c>
      <c r="H22" s="47">
        <v>3.64</v>
      </c>
      <c r="I22" s="47">
        <v>3.78</v>
      </c>
      <c r="J22" s="62">
        <f t="shared" si="7"/>
        <v>3.6400000000000002E-2</v>
      </c>
      <c r="K22" s="62">
        <f t="shared" si="8"/>
        <v>3.78E-2</v>
      </c>
      <c r="L22" s="63">
        <f t="shared" si="9"/>
        <v>3.6400000000000002E-2</v>
      </c>
      <c r="M22" s="63">
        <f t="shared" si="9"/>
        <v>3.6819999999999999E-2</v>
      </c>
      <c r="N22" s="63">
        <f t="shared" si="9"/>
        <v>3.7100000000000001E-2</v>
      </c>
      <c r="O22" s="63">
        <f t="shared" si="9"/>
        <v>3.78E-2</v>
      </c>
      <c r="P22" s="63">
        <f t="shared" si="10"/>
        <v>6.8900000000000003E-2</v>
      </c>
      <c r="Q22" s="63">
        <f t="shared" si="11"/>
        <v>7.0300000000000001E-2</v>
      </c>
      <c r="R22" s="63">
        <f t="shared" si="12"/>
        <v>6.9599999999999995E-2</v>
      </c>
      <c r="S22" s="63">
        <f t="shared" si="13"/>
        <v>7.2099999999999997E-2</v>
      </c>
      <c r="T22" s="63">
        <f t="shared" si="14"/>
        <v>7.2800000000000004E-2</v>
      </c>
    </row>
    <row r="23" spans="2:20" x14ac:dyDescent="0.35">
      <c r="B23" s="67"/>
      <c r="C23" s="18" t="s">
        <v>32</v>
      </c>
      <c r="D23" s="18" t="str">
        <f t="shared" si="5"/>
        <v>Oct 2025</v>
      </c>
      <c r="E23" s="18" t="s">
        <v>15</v>
      </c>
      <c r="F23" s="29" t="str">
        <f t="shared" si="6"/>
        <v>2025</v>
      </c>
      <c r="G23" s="47">
        <v>2025</v>
      </c>
      <c r="H23" s="47">
        <v>3.59</v>
      </c>
      <c r="I23" s="47">
        <v>3.74</v>
      </c>
      <c r="J23" s="62">
        <f t="shared" si="7"/>
        <v>3.5900000000000001E-2</v>
      </c>
      <c r="K23" s="62">
        <f t="shared" si="8"/>
        <v>3.7400000000000003E-2</v>
      </c>
      <c r="L23" s="63">
        <f t="shared" si="9"/>
        <v>3.5900000000000001E-2</v>
      </c>
      <c r="M23" s="63">
        <f t="shared" si="9"/>
        <v>3.635E-2</v>
      </c>
      <c r="N23" s="63">
        <f t="shared" si="9"/>
        <v>3.6650000000000002E-2</v>
      </c>
      <c r="O23" s="63">
        <f t="shared" si="9"/>
        <v>3.7400000000000003E-2</v>
      </c>
      <c r="P23" s="63">
        <f t="shared" si="10"/>
        <v>6.8400000000000002E-2</v>
      </c>
      <c r="Q23" s="63">
        <f t="shared" si="11"/>
        <v>6.9900000000000004E-2</v>
      </c>
      <c r="R23" s="63">
        <f t="shared" si="12"/>
        <v>6.9150000000000003E-2</v>
      </c>
      <c r="S23" s="63">
        <f t="shared" si="13"/>
        <v>7.1650000000000005E-2</v>
      </c>
      <c r="T23" s="63">
        <f t="shared" si="14"/>
        <v>7.2400000000000006E-2</v>
      </c>
    </row>
    <row r="24" spans="2:20" x14ac:dyDescent="0.35">
      <c r="B24" s="67"/>
      <c r="C24" s="18" t="s">
        <v>33</v>
      </c>
      <c r="D24" s="18" t="str">
        <f t="shared" si="5"/>
        <v>Nov 2025</v>
      </c>
      <c r="E24" s="18" t="s">
        <v>16</v>
      </c>
      <c r="F24" s="29" t="str">
        <f t="shared" si="6"/>
        <v>2025</v>
      </c>
      <c r="G24" s="47">
        <v>2025</v>
      </c>
      <c r="H24" s="47">
        <v>3.59</v>
      </c>
      <c r="I24" s="47">
        <v>3.74</v>
      </c>
      <c r="J24" s="62">
        <f t="shared" si="7"/>
        <v>3.5900000000000001E-2</v>
      </c>
      <c r="K24" s="62">
        <f t="shared" si="8"/>
        <v>3.7400000000000003E-2</v>
      </c>
      <c r="L24" s="63">
        <f t="shared" si="9"/>
        <v>3.5900000000000001E-2</v>
      </c>
      <c r="M24" s="63">
        <f t="shared" si="9"/>
        <v>3.635E-2</v>
      </c>
      <c r="N24" s="63">
        <f t="shared" si="9"/>
        <v>3.6650000000000002E-2</v>
      </c>
      <c r="O24" s="63">
        <f t="shared" si="9"/>
        <v>3.7400000000000003E-2</v>
      </c>
      <c r="P24" s="63">
        <f t="shared" si="10"/>
        <v>6.8400000000000002E-2</v>
      </c>
      <c r="Q24" s="63">
        <f t="shared" si="11"/>
        <v>6.9900000000000004E-2</v>
      </c>
      <c r="R24" s="63">
        <f t="shared" si="12"/>
        <v>6.9150000000000003E-2</v>
      </c>
      <c r="S24" s="63">
        <f t="shared" si="13"/>
        <v>7.1650000000000005E-2</v>
      </c>
      <c r="T24" s="63">
        <f t="shared" si="14"/>
        <v>7.2400000000000006E-2</v>
      </c>
    </row>
    <row r="25" spans="2:20" x14ac:dyDescent="0.35">
      <c r="B25" s="67"/>
      <c r="C25" s="18" t="s">
        <v>34</v>
      </c>
      <c r="D25" s="18" t="str">
        <f t="shared" si="5"/>
        <v>Dec 2025</v>
      </c>
      <c r="E25" s="18" t="s">
        <v>17</v>
      </c>
      <c r="F25" s="29" t="str">
        <f t="shared" si="6"/>
        <v>2025</v>
      </c>
      <c r="G25" s="47">
        <v>2025</v>
      </c>
      <c r="H25" s="47">
        <v>3.72</v>
      </c>
      <c r="I25" s="47">
        <v>3.88</v>
      </c>
      <c r="J25" s="62">
        <f t="shared" si="7"/>
        <v>3.7200000000000004E-2</v>
      </c>
      <c r="K25" s="62">
        <f t="shared" si="8"/>
        <v>3.8800000000000001E-2</v>
      </c>
      <c r="L25" s="63">
        <f t="shared" si="9"/>
        <v>3.7200000000000004E-2</v>
      </c>
      <c r="M25" s="63">
        <f t="shared" si="9"/>
        <v>3.7680000000000005E-2</v>
      </c>
      <c r="N25" s="63">
        <f t="shared" si="9"/>
        <v>3.8000000000000006E-2</v>
      </c>
      <c r="O25" s="63">
        <f t="shared" si="9"/>
        <v>3.8800000000000001E-2</v>
      </c>
      <c r="P25" s="63">
        <f t="shared" si="10"/>
        <v>6.9700000000000012E-2</v>
      </c>
      <c r="Q25" s="63">
        <f t="shared" si="11"/>
        <v>7.1300000000000002E-2</v>
      </c>
      <c r="R25" s="63">
        <f t="shared" si="12"/>
        <v>7.0500000000000007E-2</v>
      </c>
      <c r="S25" s="63">
        <f t="shared" si="13"/>
        <v>7.3000000000000009E-2</v>
      </c>
      <c r="T25" s="63">
        <f t="shared" si="14"/>
        <v>7.3800000000000004E-2</v>
      </c>
    </row>
    <row r="26" spans="2:20" x14ac:dyDescent="0.35">
      <c r="B26" s="67"/>
      <c r="C26" s="18" t="s">
        <v>35</v>
      </c>
      <c r="D26" s="18" t="str">
        <f t="shared" si="5"/>
        <v>Jan 2026</v>
      </c>
      <c r="E26" s="18" t="s">
        <v>18</v>
      </c>
      <c r="F26" s="29" t="str">
        <f t="shared" si="6"/>
        <v>2026</v>
      </c>
      <c r="G26" s="47">
        <v>2025</v>
      </c>
      <c r="H26" s="47">
        <v>3.57</v>
      </c>
      <c r="I26" s="47">
        <v>3.72</v>
      </c>
      <c r="J26" s="62">
        <f t="shared" si="7"/>
        <v>3.5699999999999996E-2</v>
      </c>
      <c r="K26" s="62">
        <f t="shared" si="8"/>
        <v>3.7200000000000004E-2</v>
      </c>
      <c r="L26" s="63">
        <f t="shared" si="9"/>
        <v>3.5699999999999996E-2</v>
      </c>
      <c r="M26" s="63">
        <f t="shared" si="9"/>
        <v>3.6150000000000002E-2</v>
      </c>
      <c r="N26" s="63">
        <f t="shared" si="9"/>
        <v>3.6449999999999996E-2</v>
      </c>
      <c r="O26" s="63">
        <f t="shared" si="9"/>
        <v>3.7200000000000004E-2</v>
      </c>
      <c r="P26" s="63">
        <f t="shared" si="10"/>
        <v>6.8199999999999997E-2</v>
      </c>
      <c r="Q26" s="63">
        <f t="shared" si="11"/>
        <v>6.9700000000000012E-2</v>
      </c>
      <c r="R26" s="63">
        <f t="shared" si="12"/>
        <v>6.8949999999999997E-2</v>
      </c>
      <c r="S26" s="63">
        <f t="shared" si="13"/>
        <v>7.145E-2</v>
      </c>
      <c r="T26" s="63">
        <f t="shared" si="14"/>
        <v>7.2200000000000014E-2</v>
      </c>
    </row>
    <row r="27" spans="2:20" x14ac:dyDescent="0.35">
      <c r="B27" s="67"/>
      <c r="C27" s="18" t="s">
        <v>36</v>
      </c>
      <c r="D27" s="18" t="str">
        <f t="shared" si="5"/>
        <v>Feb 2026</v>
      </c>
      <c r="E27" s="18" t="s">
        <v>19</v>
      </c>
      <c r="F27" s="29" t="str">
        <f t="shared" si="6"/>
        <v>2026</v>
      </c>
      <c r="G27" s="47">
        <v>2025</v>
      </c>
      <c r="H27" s="47">
        <v>3.41</v>
      </c>
      <c r="I27" s="47">
        <v>3.58</v>
      </c>
      <c r="J27" s="62">
        <f t="shared" si="7"/>
        <v>3.4099999999999998E-2</v>
      </c>
      <c r="K27" s="62">
        <f t="shared" si="8"/>
        <v>3.5799999999999998E-2</v>
      </c>
      <c r="L27" s="63">
        <f t="shared" si="9"/>
        <v>3.4099999999999998E-2</v>
      </c>
      <c r="M27" s="63">
        <f t="shared" si="9"/>
        <v>3.4610000000000002E-2</v>
      </c>
      <c r="N27" s="63">
        <f t="shared" si="9"/>
        <v>3.4949999999999995E-2</v>
      </c>
      <c r="O27" s="63">
        <f t="shared" si="9"/>
        <v>3.5799999999999998E-2</v>
      </c>
      <c r="P27" s="63">
        <f t="shared" si="10"/>
        <v>6.6599999999999993E-2</v>
      </c>
      <c r="Q27" s="63">
        <f t="shared" si="11"/>
        <v>6.83E-2</v>
      </c>
      <c r="R27" s="63">
        <f t="shared" si="12"/>
        <v>6.7449999999999996E-2</v>
      </c>
      <c r="S27" s="63">
        <f t="shared" si="13"/>
        <v>6.9949999999999998E-2</v>
      </c>
      <c r="T27" s="63">
        <f t="shared" si="14"/>
        <v>7.0800000000000002E-2</v>
      </c>
    </row>
    <row r="28" spans="2:20" x14ac:dyDescent="0.35">
      <c r="B28" s="67"/>
      <c r="C28" s="18" t="s">
        <v>37</v>
      </c>
      <c r="D28" s="18" t="str">
        <f t="shared" si="5"/>
        <v>Mar 2026</v>
      </c>
      <c r="E28" s="18" t="s">
        <v>20</v>
      </c>
      <c r="F28" s="29" t="str">
        <f t="shared" si="6"/>
        <v>2026</v>
      </c>
      <c r="G28" s="47">
        <v>2025</v>
      </c>
      <c r="H28" s="47">
        <v>3.44</v>
      </c>
      <c r="I28" s="47">
        <v>3.61</v>
      </c>
      <c r="J28" s="62">
        <f t="shared" si="7"/>
        <v>3.44E-2</v>
      </c>
      <c r="K28" s="62">
        <f t="shared" si="8"/>
        <v>3.61E-2</v>
      </c>
      <c r="L28" s="63">
        <f t="shared" si="9"/>
        <v>3.44E-2</v>
      </c>
      <c r="M28" s="63">
        <f t="shared" si="9"/>
        <v>3.4909999999999997E-2</v>
      </c>
      <c r="N28" s="63">
        <f t="shared" si="9"/>
        <v>3.5250000000000004E-2</v>
      </c>
      <c r="O28" s="63">
        <f t="shared" si="9"/>
        <v>3.61E-2</v>
      </c>
      <c r="P28" s="63">
        <f t="shared" si="10"/>
        <v>6.6900000000000001E-2</v>
      </c>
      <c r="Q28" s="63">
        <f t="shared" si="11"/>
        <v>6.8599999999999994E-2</v>
      </c>
      <c r="R28" s="63">
        <f t="shared" si="12"/>
        <v>6.7750000000000005E-2</v>
      </c>
      <c r="S28" s="63">
        <f t="shared" si="13"/>
        <v>7.0250000000000007E-2</v>
      </c>
      <c r="T28" s="63">
        <f t="shared" si="14"/>
        <v>7.1099999999999997E-2</v>
      </c>
    </row>
    <row r="29" spans="2:20" x14ac:dyDescent="0.35">
      <c r="B29" s="67" t="s">
        <v>38</v>
      </c>
      <c r="C29" s="18" t="s">
        <v>39</v>
      </c>
      <c r="D29" s="18" t="str">
        <f t="shared" si="5"/>
        <v>Apr 2026</v>
      </c>
      <c r="E29" s="18" t="s">
        <v>21</v>
      </c>
      <c r="F29" s="29" t="str">
        <f t="shared" si="6"/>
        <v>2026</v>
      </c>
      <c r="G29" s="47">
        <v>2026</v>
      </c>
      <c r="H29" s="47">
        <v>3.51</v>
      </c>
      <c r="I29" s="47">
        <v>3.68</v>
      </c>
      <c r="J29" s="62">
        <f t="shared" si="7"/>
        <v>3.5099999999999999E-2</v>
      </c>
      <c r="K29" s="62">
        <f t="shared" si="8"/>
        <v>3.6799999999999999E-2</v>
      </c>
      <c r="L29" s="63">
        <f t="shared" si="9"/>
        <v>3.5099999999999999E-2</v>
      </c>
      <c r="M29" s="63">
        <f t="shared" si="9"/>
        <v>3.5610000000000003E-2</v>
      </c>
      <c r="N29" s="63">
        <f t="shared" si="9"/>
        <v>3.5949999999999996E-2</v>
      </c>
      <c r="O29" s="63">
        <f t="shared" si="9"/>
        <v>3.6799999999999999E-2</v>
      </c>
      <c r="P29" s="63">
        <f t="shared" si="10"/>
        <v>6.7599999999999993E-2</v>
      </c>
      <c r="Q29" s="63">
        <f t="shared" si="11"/>
        <v>6.93E-2</v>
      </c>
      <c r="R29" s="63">
        <f t="shared" si="12"/>
        <v>6.8449999999999997E-2</v>
      </c>
      <c r="S29" s="63">
        <f t="shared" si="13"/>
        <v>7.0949999999999999E-2</v>
      </c>
      <c r="T29" s="63">
        <f t="shared" si="14"/>
        <v>7.1800000000000003E-2</v>
      </c>
    </row>
    <row r="30" spans="2:20" x14ac:dyDescent="0.35">
      <c r="B30" s="67"/>
      <c r="C30" s="18" t="s">
        <v>40</v>
      </c>
      <c r="D30" s="18" t="str">
        <f t="shared" si="5"/>
        <v>May 2026</v>
      </c>
      <c r="E30" s="18" t="s">
        <v>22</v>
      </c>
      <c r="F30" s="29" t="str">
        <f t="shared" si="6"/>
        <v>2026</v>
      </c>
      <c r="G30" s="47">
        <v>2026</v>
      </c>
      <c r="H30" s="47">
        <v>3.49</v>
      </c>
      <c r="I30" s="47">
        <v>3.66</v>
      </c>
      <c r="J30" s="62">
        <f t="shared" si="7"/>
        <v>3.49E-2</v>
      </c>
      <c r="K30" s="62">
        <f t="shared" si="8"/>
        <v>3.6600000000000001E-2</v>
      </c>
      <c r="L30" s="63">
        <f t="shared" si="9"/>
        <v>3.49E-2</v>
      </c>
      <c r="M30" s="63">
        <f t="shared" si="9"/>
        <v>3.5410000000000004E-2</v>
      </c>
      <c r="N30" s="63">
        <f t="shared" si="9"/>
        <v>3.5750000000000004E-2</v>
      </c>
      <c r="O30" s="63">
        <f t="shared" si="9"/>
        <v>3.6600000000000001E-2</v>
      </c>
      <c r="P30" s="63">
        <f t="shared" si="10"/>
        <v>6.7400000000000002E-2</v>
      </c>
      <c r="Q30" s="63">
        <f t="shared" si="11"/>
        <v>6.9099999999999995E-2</v>
      </c>
      <c r="R30" s="63">
        <f t="shared" si="12"/>
        <v>6.8250000000000005E-2</v>
      </c>
      <c r="S30" s="63">
        <f t="shared" si="13"/>
        <v>7.0750000000000007E-2</v>
      </c>
      <c r="T30" s="63">
        <f t="shared" si="14"/>
        <v>7.1599999999999997E-2</v>
      </c>
    </row>
    <row r="31" spans="2:20" x14ac:dyDescent="0.35">
      <c r="B31" s="67"/>
      <c r="C31" s="18" t="s">
        <v>41</v>
      </c>
      <c r="D31" s="18" t="str">
        <f t="shared" si="5"/>
        <v>Jun 2026</v>
      </c>
      <c r="E31" s="18" t="s">
        <v>23</v>
      </c>
      <c r="F31" s="29" t="str">
        <f t="shared" si="6"/>
        <v>2026</v>
      </c>
      <c r="G31" s="47">
        <v>2026</v>
      </c>
      <c r="H31" s="47">
        <v>3.52</v>
      </c>
      <c r="I31" s="47">
        <v>3.69</v>
      </c>
      <c r="J31" s="62">
        <f t="shared" si="7"/>
        <v>3.5200000000000002E-2</v>
      </c>
      <c r="K31" s="62">
        <f t="shared" si="8"/>
        <v>3.6900000000000002E-2</v>
      </c>
      <c r="L31" s="63">
        <f t="shared" si="9"/>
        <v>3.5200000000000002E-2</v>
      </c>
      <c r="M31" s="63">
        <f t="shared" si="9"/>
        <v>3.5709999999999999E-2</v>
      </c>
      <c r="N31" s="63">
        <f t="shared" si="9"/>
        <v>3.6049999999999999E-2</v>
      </c>
      <c r="O31" s="63">
        <f t="shared" si="9"/>
        <v>3.6900000000000002E-2</v>
      </c>
      <c r="P31" s="63">
        <f t="shared" si="10"/>
        <v>6.770000000000001E-2</v>
      </c>
      <c r="Q31" s="63">
        <f t="shared" si="11"/>
        <v>6.9400000000000003E-2</v>
      </c>
      <c r="R31" s="63">
        <f t="shared" si="12"/>
        <v>6.855E-2</v>
      </c>
      <c r="S31" s="63">
        <f t="shared" si="13"/>
        <v>7.1050000000000002E-2</v>
      </c>
      <c r="T31" s="63">
        <f t="shared" si="14"/>
        <v>7.1900000000000006E-2</v>
      </c>
    </row>
    <row r="32" spans="2:20" x14ac:dyDescent="0.35">
      <c r="B32" s="67"/>
      <c r="C32" s="18" t="s">
        <v>42</v>
      </c>
      <c r="D32" s="18" t="str">
        <f t="shared" si="5"/>
        <v>Jul 2026</v>
      </c>
      <c r="E32" s="18" t="s">
        <v>24</v>
      </c>
      <c r="F32" s="29" t="str">
        <f t="shared" si="6"/>
        <v>2026</v>
      </c>
      <c r="G32" s="47">
        <v>2026</v>
      </c>
      <c r="H32" s="47">
        <v>3.54</v>
      </c>
      <c r="I32" s="47">
        <v>3.72</v>
      </c>
      <c r="J32" s="62">
        <f t="shared" si="7"/>
        <v>3.5400000000000001E-2</v>
      </c>
      <c r="K32" s="62">
        <f t="shared" si="8"/>
        <v>3.7200000000000004E-2</v>
      </c>
      <c r="L32" s="63">
        <f t="shared" si="9"/>
        <v>3.5400000000000001E-2</v>
      </c>
      <c r="M32" s="63">
        <f t="shared" si="9"/>
        <v>3.594E-2</v>
      </c>
      <c r="N32" s="63">
        <f t="shared" si="9"/>
        <v>3.6299999999999999E-2</v>
      </c>
      <c r="O32" s="63">
        <f t="shared" si="9"/>
        <v>3.7200000000000004E-2</v>
      </c>
      <c r="P32" s="63">
        <f t="shared" si="10"/>
        <v>6.7900000000000002E-2</v>
      </c>
      <c r="Q32" s="63">
        <f t="shared" si="11"/>
        <v>6.9700000000000012E-2</v>
      </c>
      <c r="R32" s="63">
        <f t="shared" si="12"/>
        <v>6.88E-2</v>
      </c>
      <c r="S32" s="63">
        <f t="shared" si="13"/>
        <v>7.1300000000000002E-2</v>
      </c>
      <c r="T32" s="63">
        <f t="shared" si="14"/>
        <v>7.2200000000000014E-2</v>
      </c>
    </row>
    <row r="33" spans="2:20" x14ac:dyDescent="0.35">
      <c r="B33" s="67"/>
      <c r="C33" s="18" t="s">
        <v>43</v>
      </c>
      <c r="D33" s="18" t="str">
        <f t="shared" si="5"/>
        <v>Aug 2026</v>
      </c>
      <c r="E33" s="18" t="s">
        <v>13</v>
      </c>
      <c r="F33" s="29" t="str">
        <f t="shared" si="6"/>
        <v>2026</v>
      </c>
      <c r="G33" s="47">
        <v>2026</v>
      </c>
      <c r="H33" s="47">
        <v>3.58</v>
      </c>
      <c r="I33" s="47">
        <v>3.76</v>
      </c>
      <c r="J33" s="62">
        <f t="shared" si="7"/>
        <v>3.5799999999999998E-2</v>
      </c>
      <c r="K33" s="62">
        <f t="shared" si="8"/>
        <v>3.7599999999999995E-2</v>
      </c>
      <c r="L33" s="63">
        <f t="shared" si="9"/>
        <v>3.5799999999999998E-2</v>
      </c>
      <c r="M33" s="63">
        <f t="shared" si="9"/>
        <v>3.6339999999999997E-2</v>
      </c>
      <c r="N33" s="63">
        <f t="shared" si="9"/>
        <v>3.6699999999999997E-2</v>
      </c>
      <c r="O33" s="63">
        <f t="shared" si="9"/>
        <v>3.7599999999999995E-2</v>
      </c>
      <c r="P33" s="63">
        <f t="shared" si="10"/>
        <v>6.83E-2</v>
      </c>
      <c r="Q33" s="63">
        <f t="shared" si="11"/>
        <v>7.0099999999999996E-2</v>
      </c>
      <c r="R33" s="63">
        <f t="shared" si="12"/>
        <v>6.9199999999999998E-2</v>
      </c>
      <c r="S33" s="63">
        <f t="shared" si="13"/>
        <v>7.17E-2</v>
      </c>
      <c r="T33" s="63">
        <f t="shared" si="14"/>
        <v>7.2599999999999998E-2</v>
      </c>
    </row>
    <row r="34" spans="2:20" x14ac:dyDescent="0.35">
      <c r="B34" s="67"/>
      <c r="C34" s="18" t="s">
        <v>44</v>
      </c>
      <c r="D34" s="18" t="str">
        <f t="shared" si="5"/>
        <v>Sept 2026</v>
      </c>
      <c r="E34" s="18" t="s">
        <v>14</v>
      </c>
      <c r="F34" s="29" t="str">
        <f t="shared" si="6"/>
        <v>2026</v>
      </c>
      <c r="G34" s="47">
        <v>2026</v>
      </c>
      <c r="H34" s="47">
        <v>3.62</v>
      </c>
      <c r="I34" s="47">
        <v>3.8</v>
      </c>
      <c r="J34" s="62">
        <f t="shared" si="7"/>
        <v>3.6200000000000003E-2</v>
      </c>
      <c r="K34" s="62">
        <f t="shared" si="8"/>
        <v>3.7999999999999999E-2</v>
      </c>
      <c r="L34" s="63">
        <f t="shared" si="9"/>
        <v>3.6200000000000003E-2</v>
      </c>
      <c r="M34" s="63">
        <f t="shared" si="9"/>
        <v>3.6740000000000002E-2</v>
      </c>
      <c r="N34" s="63">
        <f t="shared" si="9"/>
        <v>3.7100000000000001E-2</v>
      </c>
      <c r="O34" s="63">
        <f t="shared" si="9"/>
        <v>3.7999999999999999E-2</v>
      </c>
      <c r="P34" s="63">
        <f t="shared" si="10"/>
        <v>6.8700000000000011E-2</v>
      </c>
      <c r="Q34" s="63">
        <f t="shared" si="11"/>
        <v>7.0500000000000007E-2</v>
      </c>
      <c r="R34" s="63">
        <f t="shared" si="12"/>
        <v>6.9599999999999995E-2</v>
      </c>
      <c r="S34" s="63">
        <f t="shared" si="13"/>
        <v>7.2099999999999997E-2</v>
      </c>
      <c r="T34" s="63">
        <f t="shared" si="14"/>
        <v>7.3000000000000009E-2</v>
      </c>
    </row>
    <row r="35" spans="2:20" x14ac:dyDescent="0.35">
      <c r="B35" s="67"/>
      <c r="C35" s="18" t="s">
        <v>45</v>
      </c>
      <c r="D35" s="18" t="str">
        <f t="shared" si="5"/>
        <v>Oct 2026</v>
      </c>
      <c r="E35" s="18" t="s">
        <v>15</v>
      </c>
      <c r="F35" s="29" t="str">
        <f t="shared" si="6"/>
        <v>2026</v>
      </c>
      <c r="G35" s="47">
        <v>2026</v>
      </c>
      <c r="H35" s="47">
        <v>3.65</v>
      </c>
      <c r="I35" s="47">
        <v>3.84</v>
      </c>
      <c r="J35" s="62">
        <f t="shared" si="7"/>
        <v>3.6499999999999998E-2</v>
      </c>
      <c r="K35" s="62">
        <f t="shared" si="8"/>
        <v>3.8399999999999997E-2</v>
      </c>
      <c r="L35" s="63">
        <f t="shared" si="9"/>
        <v>3.6499999999999998E-2</v>
      </c>
      <c r="M35" s="63">
        <f t="shared" si="9"/>
        <v>3.7069999999999999E-2</v>
      </c>
      <c r="N35" s="63">
        <f t="shared" si="9"/>
        <v>3.7449999999999997E-2</v>
      </c>
      <c r="O35" s="63">
        <f t="shared" si="9"/>
        <v>3.8399999999999997E-2</v>
      </c>
      <c r="P35" s="63">
        <f t="shared" si="10"/>
        <v>6.9000000000000006E-2</v>
      </c>
      <c r="Q35" s="63">
        <f t="shared" si="11"/>
        <v>7.0899999999999991E-2</v>
      </c>
      <c r="R35" s="63">
        <f t="shared" si="12"/>
        <v>6.9949999999999998E-2</v>
      </c>
      <c r="S35" s="63">
        <f t="shared" si="13"/>
        <v>7.2450000000000001E-2</v>
      </c>
      <c r="T35" s="63">
        <f t="shared" si="14"/>
        <v>7.3399999999999993E-2</v>
      </c>
    </row>
    <row r="36" spans="2:20" x14ac:dyDescent="0.35">
      <c r="B36" s="67"/>
      <c r="C36" s="18" t="s">
        <v>46</v>
      </c>
      <c r="D36" s="18" t="str">
        <f t="shared" si="5"/>
        <v>Nov 2026</v>
      </c>
      <c r="E36" s="18" t="s">
        <v>16</v>
      </c>
      <c r="F36" s="29" t="str">
        <f t="shared" si="6"/>
        <v>2026</v>
      </c>
      <c r="G36" s="47">
        <v>2026</v>
      </c>
      <c r="H36" s="47">
        <v>3.69</v>
      </c>
      <c r="I36" s="47">
        <v>3.88</v>
      </c>
      <c r="J36" s="62">
        <f t="shared" si="7"/>
        <v>3.6900000000000002E-2</v>
      </c>
      <c r="K36" s="62">
        <f t="shared" si="8"/>
        <v>3.8800000000000001E-2</v>
      </c>
      <c r="L36" s="63">
        <f t="shared" si="9"/>
        <v>3.6900000000000002E-2</v>
      </c>
      <c r="M36" s="63">
        <f t="shared" si="9"/>
        <v>3.7470000000000003E-2</v>
      </c>
      <c r="N36" s="63">
        <f t="shared" si="9"/>
        <v>3.7850000000000002E-2</v>
      </c>
      <c r="O36" s="63">
        <f t="shared" si="9"/>
        <v>3.8800000000000001E-2</v>
      </c>
      <c r="P36" s="63">
        <f t="shared" si="10"/>
        <v>6.9400000000000003E-2</v>
      </c>
      <c r="Q36" s="63">
        <f t="shared" si="11"/>
        <v>7.1300000000000002E-2</v>
      </c>
      <c r="R36" s="63">
        <f t="shared" si="12"/>
        <v>7.0349999999999996E-2</v>
      </c>
      <c r="S36" s="63">
        <f t="shared" si="13"/>
        <v>7.2849999999999998E-2</v>
      </c>
      <c r="T36" s="63">
        <f t="shared" si="14"/>
        <v>7.3800000000000004E-2</v>
      </c>
    </row>
    <row r="37" spans="2:20" x14ac:dyDescent="0.35">
      <c r="B37" s="67"/>
      <c r="C37" s="18" t="s">
        <v>47</v>
      </c>
      <c r="D37" s="18" t="str">
        <f t="shared" si="5"/>
        <v>Dec 2026</v>
      </c>
      <c r="E37" s="18" t="s">
        <v>17</v>
      </c>
      <c r="F37" s="29" t="str">
        <f t="shared" si="6"/>
        <v>2026</v>
      </c>
      <c r="G37" s="47">
        <v>2026</v>
      </c>
      <c r="H37" s="47">
        <v>3.72</v>
      </c>
      <c r="I37" s="47">
        <v>3.91</v>
      </c>
      <c r="J37" s="62">
        <f t="shared" si="7"/>
        <v>3.7200000000000004E-2</v>
      </c>
      <c r="K37" s="62">
        <f t="shared" si="8"/>
        <v>3.9100000000000003E-2</v>
      </c>
      <c r="L37" s="63">
        <f t="shared" si="9"/>
        <v>3.7200000000000004E-2</v>
      </c>
      <c r="M37" s="63">
        <f t="shared" si="9"/>
        <v>3.7770000000000005E-2</v>
      </c>
      <c r="N37" s="63">
        <f t="shared" si="9"/>
        <v>3.8150000000000003E-2</v>
      </c>
      <c r="O37" s="63">
        <f t="shared" si="9"/>
        <v>3.9100000000000003E-2</v>
      </c>
      <c r="P37" s="63">
        <f t="shared" si="10"/>
        <v>6.9700000000000012E-2</v>
      </c>
      <c r="Q37" s="63">
        <f t="shared" si="11"/>
        <v>7.1599999999999997E-2</v>
      </c>
      <c r="R37" s="63">
        <f t="shared" si="12"/>
        <v>7.0650000000000004E-2</v>
      </c>
      <c r="S37" s="63">
        <f t="shared" si="13"/>
        <v>7.3150000000000007E-2</v>
      </c>
      <c r="T37" s="63">
        <f>O37+$C$2+$C$3</f>
        <v>7.4099999999999999E-2</v>
      </c>
    </row>
    <row r="38" spans="2:20" x14ac:dyDescent="0.35">
      <c r="B38" s="67"/>
      <c r="C38" s="18" t="s">
        <v>48</v>
      </c>
      <c r="D38" s="18" t="str">
        <f t="shared" si="5"/>
        <v>Jan 2027</v>
      </c>
      <c r="E38" s="18" t="s">
        <v>18</v>
      </c>
      <c r="F38" s="29" t="str">
        <f t="shared" si="6"/>
        <v>2027</v>
      </c>
      <c r="G38" s="47">
        <v>2026</v>
      </c>
      <c r="H38" s="47">
        <v>3.74</v>
      </c>
      <c r="I38" s="47">
        <v>3.94</v>
      </c>
      <c r="J38" s="62">
        <f t="shared" si="7"/>
        <v>3.7400000000000003E-2</v>
      </c>
      <c r="K38" s="62">
        <f t="shared" si="8"/>
        <v>3.9399999999999998E-2</v>
      </c>
      <c r="L38" s="63">
        <f t="shared" si="9"/>
        <v>3.7400000000000003E-2</v>
      </c>
      <c r="M38" s="63">
        <f t="shared" si="9"/>
        <v>3.8000000000000006E-2</v>
      </c>
      <c r="N38" s="63">
        <f t="shared" si="9"/>
        <v>3.8400000000000004E-2</v>
      </c>
      <c r="O38" s="63">
        <f t="shared" si="9"/>
        <v>3.9399999999999998E-2</v>
      </c>
      <c r="P38" s="63">
        <f t="shared" si="10"/>
        <v>6.9900000000000004E-2</v>
      </c>
      <c r="Q38" s="63">
        <f t="shared" si="11"/>
        <v>7.1899999999999992E-2</v>
      </c>
      <c r="R38" s="63">
        <f t="shared" si="12"/>
        <v>7.0900000000000005E-2</v>
      </c>
      <c r="S38" s="63">
        <f t="shared" si="13"/>
        <v>7.3400000000000007E-2</v>
      </c>
      <c r="T38" s="63">
        <f t="shared" si="14"/>
        <v>7.4399999999999994E-2</v>
      </c>
    </row>
    <row r="39" spans="2:20" x14ac:dyDescent="0.35">
      <c r="B39" s="67"/>
      <c r="C39" s="18" t="s">
        <v>49</v>
      </c>
      <c r="D39" s="18" t="str">
        <f t="shared" si="5"/>
        <v>Feb 2027</v>
      </c>
      <c r="E39" s="18" t="s">
        <v>19</v>
      </c>
      <c r="F39" s="29" t="str">
        <f t="shared" si="6"/>
        <v>2027</v>
      </c>
      <c r="G39" s="47">
        <v>2026</v>
      </c>
      <c r="H39" s="47">
        <v>3.77</v>
      </c>
      <c r="I39" s="47">
        <v>3.97</v>
      </c>
      <c r="J39" s="62">
        <f t="shared" si="7"/>
        <v>3.7699999999999997E-2</v>
      </c>
      <c r="K39" s="62">
        <f t="shared" si="8"/>
        <v>3.9699999999999999E-2</v>
      </c>
      <c r="L39" s="63">
        <f t="shared" si="9"/>
        <v>3.7699999999999997E-2</v>
      </c>
      <c r="M39" s="63">
        <f t="shared" si="9"/>
        <v>3.8300000000000001E-2</v>
      </c>
      <c r="N39" s="63">
        <f t="shared" si="9"/>
        <v>3.8699999999999998E-2</v>
      </c>
      <c r="O39" s="63">
        <f t="shared" si="9"/>
        <v>3.9699999999999999E-2</v>
      </c>
      <c r="P39" s="63">
        <f t="shared" si="10"/>
        <v>7.0199999999999999E-2</v>
      </c>
      <c r="Q39" s="63">
        <f t="shared" si="11"/>
        <v>7.22E-2</v>
      </c>
      <c r="R39" s="63">
        <f t="shared" si="12"/>
        <v>7.1199999999999999E-2</v>
      </c>
      <c r="S39" s="63">
        <f t="shared" si="13"/>
        <v>7.3700000000000002E-2</v>
      </c>
      <c r="T39" s="63">
        <f t="shared" si="14"/>
        <v>7.4700000000000003E-2</v>
      </c>
    </row>
    <row r="40" spans="2:20" x14ac:dyDescent="0.35">
      <c r="B40" s="67"/>
      <c r="C40" s="18" t="s">
        <v>50</v>
      </c>
      <c r="D40" s="18" t="str">
        <f t="shared" si="5"/>
        <v>Mar 2027</v>
      </c>
      <c r="E40" s="18" t="s">
        <v>20</v>
      </c>
      <c r="F40" s="29" t="str">
        <f t="shared" si="6"/>
        <v>2027</v>
      </c>
      <c r="G40" s="47">
        <v>2026</v>
      </c>
      <c r="H40" s="47">
        <v>3.8</v>
      </c>
      <c r="I40" s="47">
        <v>4</v>
      </c>
      <c r="J40" s="62">
        <f t="shared" si="7"/>
        <v>3.7999999999999999E-2</v>
      </c>
      <c r="K40" s="62">
        <f t="shared" si="8"/>
        <v>0.04</v>
      </c>
      <c r="L40" s="63">
        <f t="shared" si="9"/>
        <v>3.7999999999999999E-2</v>
      </c>
      <c r="M40" s="63">
        <f t="shared" si="9"/>
        <v>3.8600000000000002E-2</v>
      </c>
      <c r="N40" s="63">
        <f t="shared" si="9"/>
        <v>3.9E-2</v>
      </c>
      <c r="O40" s="63">
        <f t="shared" si="9"/>
        <v>0.04</v>
      </c>
      <c r="P40" s="63">
        <f t="shared" si="10"/>
        <v>7.0500000000000007E-2</v>
      </c>
      <c r="Q40" s="63">
        <f t="shared" si="11"/>
        <v>7.2500000000000009E-2</v>
      </c>
      <c r="R40" s="63">
        <f t="shared" si="12"/>
        <v>7.1500000000000008E-2</v>
      </c>
      <c r="S40" s="63">
        <f t="shared" si="13"/>
        <v>7.400000000000001E-2</v>
      </c>
      <c r="T40" s="63">
        <f t="shared" si="14"/>
        <v>7.5000000000000011E-2</v>
      </c>
    </row>
  </sheetData>
  <mergeCells count="4">
    <mergeCell ref="F2:F7"/>
    <mergeCell ref="F9:F14"/>
    <mergeCell ref="B17:B28"/>
    <mergeCell ref="B29:B40"/>
  </mergeCells>
  <conditionalFormatting sqref="H7:O8 F15">
    <cfRule type="cellIs" dxfId="7" priority="9" operator="equal">
      <formula>"Yes"</formula>
    </cfRule>
    <cfRule type="cellIs" dxfId="6" priority="10" operator="equal">
      <formula>"No"</formula>
    </cfRule>
    <cfRule type="cellIs" dxfId="5" priority="11" operator="equal">
      <formula>"""No"""</formula>
    </cfRule>
    <cfRule type="cellIs" dxfId="4" priority="12" operator="equal">
      <formula>"""Yes"""</formula>
    </cfRule>
  </conditionalFormatting>
  <conditionalFormatting sqref="H14:O14">
    <cfRule type="cellIs" dxfId="3" priority="5" operator="equal">
      <formula>"Yes"</formula>
    </cfRule>
    <cfRule type="cellIs" dxfId="2" priority="6" operator="equal">
      <formula>"No"</formula>
    </cfRule>
    <cfRule type="cellIs" dxfId="1" priority="7" operator="equal">
      <formula>"""No"""</formula>
    </cfRule>
    <cfRule type="cellIs" dxfId="0" priority="8" operator="equal">
      <formula>"""Yes"""</formula>
    </cfRule>
  </conditionalFormatting>
  <pageMargins left="0.7" right="0.7" top="0.75" bottom="0.75" header="0.3" footer="0.3"/>
  <pageSetup orientation="portrait" r:id="rId1"/>
  <ignoredErrors>
    <ignoredError sqref="N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40FA6A4A2246987C6E5E2D982C44" ma:contentTypeVersion="26" ma:contentTypeDescription="Create a new document." ma:contentTypeScope="" ma:versionID="c28f13296ae131ee1df7aed4ca47909b">
  <xsd:schema xmlns:xsd="http://www.w3.org/2001/XMLSchema" xmlns:xs="http://www.w3.org/2001/XMLSchema" xmlns:p="http://schemas.microsoft.com/office/2006/metadata/properties" xmlns:ns1="http://schemas.microsoft.com/sharepoint/v3" xmlns:ns2="0c3f61a1-4f0a-4c77-91b8-7d0a7460c6ed" xmlns:ns3="77e41e1c-5222-43b2-9e51-7508e654bdb7" xmlns:ns4="b940d948-4510-4f7b-8fe4-c972814d6837" targetNamespace="http://schemas.microsoft.com/office/2006/metadata/properties" ma:root="true" ma:fieldsID="6168aa1d72397e3e5731c3600f9e0ccd" ns1:_="" ns2:_="" ns3:_="" ns4:_="">
    <xsd:import namespace="http://schemas.microsoft.com/sharepoint/v3"/>
    <xsd:import namespace="0c3f61a1-4f0a-4c77-91b8-7d0a7460c6ed"/>
    <xsd:import namespace="77e41e1c-5222-43b2-9e51-7508e654bdb7"/>
    <xsd:import namespace="b940d948-4510-4f7b-8fe4-c972814d68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Description0" minOccurs="0"/>
                <xsd:element ref="ns4:Author0" minOccurs="0"/>
                <xsd:element ref="ns4:Organization" minOccurs="0"/>
                <xsd:element ref="ns4:Date_x0020_of_x0020_Publication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lcf76f155ced4ddcb4097134ff3c332f" minOccurs="0"/>
                <xsd:element ref="ns2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61a1-4f0a-4c77-91b8-7d0a7460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5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31" nillable="true" ma:displayName="Taxonomy Catch All Column" ma:hidden="true" ma:list="{432fd4cf-c4f2-4fc7-bce0-78f6e90dc7ee}" ma:internalName="TaxCatchAll" ma:showField="CatchAllData" ma:web="0c3f61a1-4f0a-4c77-91b8-7d0a7460c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e1c-5222-43b2-9e51-7508e654bdb7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0d948-4510-4f7b-8fe4-c972814d6837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Note">
          <xsd:maxLength value="255"/>
        </xsd:restriction>
      </xsd:simpleType>
    </xsd:element>
    <xsd:element name="Author0" ma:index="12" nillable="true" ma:displayName="Author" ma:internalName="Author0">
      <xsd:simpleType>
        <xsd:restriction base="dms:Text">
          <xsd:maxLength value="255"/>
        </xsd:restriction>
      </xsd:simpleType>
    </xsd:element>
    <xsd:element name="Organization" ma:index="13" nillable="true" ma:displayName="Organization" ma:internalName="Organization">
      <xsd:simpleType>
        <xsd:restriction base="dms:Text">
          <xsd:maxLength value="255"/>
        </xsd:restriction>
      </xsd:simpleType>
    </xsd:element>
    <xsd:element name="Date_x0020_of_x0020_Publication" ma:index="14" nillable="true" ma:displayName="Date of Publication" ma:format="DateOnly" ma:internalName="Date_x0020_of_x0020_Publication">
      <xsd:simpleType>
        <xsd:restriction base="dms:DateTime"/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a8730412-3796-4da5-9855-79a31b3d9e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escription0 xmlns="b940d948-4510-4f7b-8fe4-c972814d6837" xsi:nil="true"/>
    <Date_x0020_of_x0020_Publication xmlns="b940d948-4510-4f7b-8fe4-c972814d6837" xsi:nil="true"/>
    <lcf76f155ced4ddcb4097134ff3c332f xmlns="b940d948-4510-4f7b-8fe4-c972814d6837">
      <Terms xmlns="http://schemas.microsoft.com/office/infopath/2007/PartnerControls"/>
    </lcf76f155ced4ddcb4097134ff3c332f>
    <Organization xmlns="b940d948-4510-4f7b-8fe4-c972814d6837" xsi:nil="true"/>
    <_ip_UnifiedCompliancePolicyProperties xmlns="http://schemas.microsoft.com/sharepoint/v3" xsi:nil="true"/>
    <Author0 xmlns="b940d948-4510-4f7b-8fe4-c972814d6837" xsi:nil="true"/>
    <TaxCatchAll xmlns="0c3f61a1-4f0a-4c77-91b8-7d0a7460c6ed" xsi:nil="true"/>
  </documentManagement>
</p:properties>
</file>

<file path=customXml/itemProps1.xml><?xml version="1.0" encoding="utf-8"?>
<ds:datastoreItem xmlns:ds="http://schemas.openxmlformats.org/officeDocument/2006/customXml" ds:itemID="{C7E4AFB3-BA4E-4000-8B78-1BCDDD249D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4C990D-1214-4DF1-BC5B-DC14F66D4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3f61a1-4f0a-4c77-91b8-7d0a7460c6ed"/>
    <ds:schemaRef ds:uri="77e41e1c-5222-43b2-9e51-7508e654bdb7"/>
    <ds:schemaRef ds:uri="b940d948-4510-4f7b-8fe4-c972814d6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109AE8-CC4F-44E9-A207-C3B360D2A0AF}">
  <ds:schemaRefs>
    <ds:schemaRef ds:uri="77e41e1c-5222-43b2-9e51-7508e654b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metadata/properties"/>
    <ds:schemaRef ds:uri="b940d948-4510-4f7b-8fe4-c972814d6837"/>
    <ds:schemaRef ds:uri="http://purl.org/dc/terms/"/>
    <ds:schemaRef ds:uri="0c3f61a1-4f0a-4c77-91b8-7d0a7460c6e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Starting Point Calcs</vt:lpstr>
      <vt:lpstr>Interest Rate Threshold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Kennerly</dc:creator>
  <cp:lastModifiedBy>Jim Kennerly</cp:lastModifiedBy>
  <dcterms:created xsi:type="dcterms:W3CDTF">2023-10-11T04:06:29Z</dcterms:created>
  <dcterms:modified xsi:type="dcterms:W3CDTF">2024-03-28T20:56:22Z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0x010100F57040FA6A4A2246987C6E5E2D982C44</vt:lpwstr>
  </property>
  <property fmtid="{D5CDD505-2E9C-101B-9397-08002B2CF9AE}" pid="3" name="MediaServiceImageTags">
    <vt:lpwstr/>
  </property>
</Properties>
</file>