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I:\FIN\CHALKALL\REGULATORY &amp; BUDGET\Docket 24-51-WW FY24  Rate Filing\Data Requests\Division Set 3 Feb 10 2025\"/>
    </mc:Choice>
  </mc:AlternateContent>
  <xr:revisionPtr revIDLastSave="0" documentId="8_{F795694D-1E8A-4363-8B30-DF0DD68A6DC7}" xr6:coauthVersionLast="47" xr6:coauthVersionMax="47" xr10:uidLastSave="{00000000-0000-0000-0000-000000000000}"/>
  <bookViews>
    <workbookView xWindow="28635" yWindow="0" windowWidth="28770" windowHeight="15600" xr2:uid="{5B400B24-0D0C-4773-ADAF-1ED1C11574F2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C51" i="1" s="1"/>
  <c r="C45" i="1"/>
  <c r="C41" i="1"/>
  <c r="C24" i="1"/>
  <c r="D30" i="1" l="1"/>
  <c r="E30" i="1"/>
  <c r="G30" i="1"/>
  <c r="F13" i="1" l="1"/>
  <c r="C30" i="1"/>
  <c r="C7" i="1"/>
  <c r="D36" i="1" l="1"/>
  <c r="D45" i="1"/>
  <c r="D41" i="1"/>
  <c r="D7" i="1"/>
  <c r="D51" i="1" l="1"/>
  <c r="E7" i="1" l="1"/>
  <c r="E45" i="1"/>
  <c r="E41" i="1"/>
  <c r="E36" i="1"/>
  <c r="E22" i="1"/>
  <c r="E51" i="1" l="1"/>
  <c r="F45" i="1"/>
  <c r="F41" i="1"/>
  <c r="F36" i="1"/>
  <c r="F7" i="1"/>
  <c r="G45" i="1"/>
  <c r="G41" i="1"/>
  <c r="G13" i="1"/>
  <c r="G7" i="1"/>
  <c r="F51" i="1" l="1"/>
  <c r="G36" i="1"/>
  <c r="G51" i="1" s="1"/>
  <c r="G53" i="1" s="1"/>
</calcChain>
</file>

<file path=xl/sharedStrings.xml><?xml version="1.0" encoding="utf-8"?>
<sst xmlns="http://schemas.openxmlformats.org/spreadsheetml/2006/main" count="64" uniqueCount="61">
  <si>
    <t>Analysis of Miscellaneous Revenue</t>
  </si>
  <si>
    <t>FY 2021</t>
  </si>
  <si>
    <t>FY 2022</t>
  </si>
  <si>
    <t>FY 2023</t>
  </si>
  <si>
    <t>FY 2024</t>
  </si>
  <si>
    <t>Interest</t>
  </si>
  <si>
    <t>Interest on Delinquent Accounts</t>
  </si>
  <si>
    <t>Total Interest Revenue</t>
  </si>
  <si>
    <t>Admin Fee NBC</t>
  </si>
  <si>
    <t>State Inspection Fee for New Services</t>
  </si>
  <si>
    <t xml:space="preserve">Miscellaneous </t>
  </si>
  <si>
    <t>Narragansett Shut off Dollars</t>
  </si>
  <si>
    <t>Permits</t>
  </si>
  <si>
    <t>Remove Service</t>
  </si>
  <si>
    <t>Restore For Repair</t>
  </si>
  <si>
    <t>Restore For Season</t>
  </si>
  <si>
    <t>Road Restoration</t>
  </si>
  <si>
    <t xml:space="preserve">Saw Cutting the line during Road Repairs </t>
  </si>
  <si>
    <t>Water service Shut Off Season</t>
  </si>
  <si>
    <t>Shut Down Emergency</t>
  </si>
  <si>
    <t>Title Search Charge</t>
  </si>
  <si>
    <t>Rental Income</t>
  </si>
  <si>
    <t>Flow Test</t>
  </si>
  <si>
    <t>New Meters</t>
  </si>
  <si>
    <t>Lost or Stolen Meters</t>
  </si>
  <si>
    <t>Johnston Annexation Fee</t>
  </si>
  <si>
    <t>Shut Off's/Turn-On</t>
  </si>
  <si>
    <t>Credit Card Processing Fees</t>
  </si>
  <si>
    <t>East Smithfield Annexation</t>
  </si>
  <si>
    <t>Bad Checks</t>
  </si>
  <si>
    <t>Forest Product Sales</t>
  </si>
  <si>
    <t>Misc Revenue Water Lien</t>
  </si>
  <si>
    <t>Total Misc Revenue</t>
  </si>
  <si>
    <t>Main Extension</t>
  </si>
  <si>
    <t>Contributed Service Installation</t>
  </si>
  <si>
    <t>Contributed Donated Installation</t>
  </si>
  <si>
    <t>Total Mains/Services</t>
  </si>
  <si>
    <t>State 1 Surcharge- Retail</t>
  </si>
  <si>
    <t>State 1 Surcharge- Wholesale</t>
  </si>
  <si>
    <t>Total WQPF Revenue</t>
  </si>
  <si>
    <t>State II WRB Revenue</t>
  </si>
  <si>
    <t>Town of Johnston Balance B/F</t>
  </si>
  <si>
    <t>Total Miscellaneous Revenue</t>
  </si>
  <si>
    <t>Detailed Description</t>
  </si>
  <si>
    <t>State 1 Surcharge - Other Water Retail</t>
  </si>
  <si>
    <t>Data Charge for the Reads</t>
  </si>
  <si>
    <t>Shutoffs for NBC</t>
  </si>
  <si>
    <t>Permits for New Services</t>
  </si>
  <si>
    <t>Itemized charge for removal service</t>
  </si>
  <si>
    <t>Turning on service</t>
  </si>
  <si>
    <t>Turning on seasonals</t>
  </si>
  <si>
    <t>Fee to fix road after new service</t>
  </si>
  <si>
    <t>Cut the street or sidewalk for new service</t>
  </si>
  <si>
    <t>Regular shutoff miscoded</t>
  </si>
  <si>
    <t>Closing requests</t>
  </si>
  <si>
    <t>Sell wood to contractors</t>
  </si>
  <si>
    <t xml:space="preserve"> </t>
  </si>
  <si>
    <t>16.3% of WQPF for Operational Use</t>
  </si>
  <si>
    <t>83.7% of WQPF transferred to State</t>
  </si>
  <si>
    <t>FY 2020</t>
  </si>
  <si>
    <t>Fiscal Years 2020-2024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</si>
</sst>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0" xfId="1" applyNumberFormat="1" applyFont="1"/>
    <xf numFmtId="164" fontId="0" fillId="0" borderId="0" xfId="1" applyNumberFormat="1" applyFont="1" applyBorder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3" xfId="0" applyFont="1" applyBorder="1"/>
    <xf numFmtId="164" fontId="2" fillId="0" borderId="3" xfId="1" applyNumberFormat="1" applyFont="1" applyBorder="1"/>
    <xf numFmtId="164" fontId="2" fillId="0" borderId="2" xfId="1" applyNumberFormat="1" applyFont="1" applyFill="1" applyBorder="1"/>
    <xf numFmtId="0" fontId="0" fillId="0" borderId="0" xfId="0" applyFill="1"/>
    <xf numFmtId="164" fontId="0" fillId="0" borderId="0" xfId="1" applyNumberFormat="1" applyFont="1" applyFill="1"/>
    <xf numFmtId="164" fontId="1" fillId="0" borderId="0" xfId="1" applyNumberFormat="1" applyFont="1" applyFill="1"/>
    <xf numFmtId="10" fontId="0" fillId="0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45D6F-DBEE-4652-8B15-9AE307B71996}">
  <dimension ref="B1:O53"/>
  <sheetViews>
    <sheetView tabSelected="1" zoomScale="115" zoomScaleNormal="115" workbookViewId="0">
      <selection activeCell="E3" sqref="E3"/>
    </sheetView>
  </sheetViews>
  <sheetFormatPr defaultRowHeight="15" x14ac:dyDescent="0.25"/>
  <cols>
    <col min="2" max="2" width="37.5703125" bestFit="1" customWidth="1"/>
    <col min="3" max="3" width="11.42578125" style="1" bestFit="1" customWidth="1"/>
    <col min="4" max="4" width="11.42578125" bestFit="1" customWidth="1"/>
    <col min="5" max="5" width="18.42578125" customWidth="1"/>
    <col min="6" max="6" width="11.42578125" bestFit="1" customWidth="1"/>
    <col min="7" max="7" width="11.42578125" style="1" bestFit="1" customWidth="1"/>
  </cols>
  <sheetData>
    <row r="1" spans="2:15" ht="18.75" x14ac:dyDescent="0.3">
      <c r="D1" s="7"/>
      <c r="E1" s="7" t="s">
        <v>0</v>
      </c>
      <c r="F1" s="6"/>
      <c r="G1" s="6"/>
      <c r="J1" s="6"/>
      <c r="K1" s="6"/>
      <c r="L1" s="6"/>
      <c r="M1" s="6"/>
    </row>
    <row r="2" spans="2:15" ht="18.75" x14ac:dyDescent="0.3">
      <c r="D2" s="6"/>
      <c r="E2" s="7" t="s">
        <v>60</v>
      </c>
      <c r="F2" s="6"/>
      <c r="G2" s="6"/>
      <c r="J2" s="6"/>
      <c r="K2" s="6"/>
      <c r="L2" s="6"/>
      <c r="M2" s="6"/>
    </row>
    <row r="4" spans="2:15" x14ac:dyDescent="0.25">
      <c r="C4" s="9" t="s">
        <v>59</v>
      </c>
      <c r="D4" s="8" t="s">
        <v>1</v>
      </c>
      <c r="E4" s="8" t="s">
        <v>2</v>
      </c>
      <c r="F4" s="8" t="s">
        <v>3</v>
      </c>
      <c r="G4" s="9" t="s">
        <v>4</v>
      </c>
      <c r="H4" s="5" t="s">
        <v>43</v>
      </c>
    </row>
    <row r="5" spans="2:15" x14ac:dyDescent="0.25">
      <c r="B5" t="s">
        <v>5</v>
      </c>
      <c r="C5" s="1">
        <v>83706</v>
      </c>
      <c r="D5" s="1">
        <v>7669</v>
      </c>
      <c r="E5" s="1">
        <v>2668</v>
      </c>
      <c r="F5" s="1">
        <v>2471</v>
      </c>
      <c r="G5" s="1">
        <v>1895</v>
      </c>
    </row>
    <row r="6" spans="2:15" x14ac:dyDescent="0.25">
      <c r="B6" t="s">
        <v>6</v>
      </c>
      <c r="C6" s="1">
        <v>281932</v>
      </c>
      <c r="D6" s="1">
        <v>102</v>
      </c>
      <c r="E6" s="1">
        <v>247823</v>
      </c>
      <c r="F6" s="1">
        <v>424733</v>
      </c>
      <c r="G6" s="1">
        <v>392314</v>
      </c>
    </row>
    <row r="7" spans="2:15" x14ac:dyDescent="0.25">
      <c r="B7" t="s">
        <v>7</v>
      </c>
      <c r="C7" s="2">
        <f>SUM(C5:C6)</f>
        <v>365638</v>
      </c>
      <c r="D7" s="2">
        <f>SUM(D5:D6)</f>
        <v>7771</v>
      </c>
      <c r="E7" s="2">
        <f>SUM(E5:E6)</f>
        <v>250491</v>
      </c>
      <c r="F7" s="2">
        <f>SUM(F5:F6)</f>
        <v>427204</v>
      </c>
      <c r="G7" s="2">
        <f>SUM(G5:G6)</f>
        <v>394209</v>
      </c>
    </row>
    <row r="8" spans="2:15" x14ac:dyDescent="0.25">
      <c r="D8" s="1"/>
      <c r="E8" s="1"/>
      <c r="F8" s="1"/>
    </row>
    <row r="9" spans="2:15" x14ac:dyDescent="0.25">
      <c r="B9" s="11" t="s">
        <v>44</v>
      </c>
      <c r="C9" s="12">
        <v>173065</v>
      </c>
      <c r="D9" s="12">
        <v>176281</v>
      </c>
      <c r="E9" s="12">
        <v>186350</v>
      </c>
      <c r="F9" s="12">
        <v>202370</v>
      </c>
      <c r="G9" s="13">
        <v>176705</v>
      </c>
      <c r="H9" s="14" t="s">
        <v>57</v>
      </c>
      <c r="I9" s="11"/>
      <c r="J9" s="11"/>
      <c r="O9" t="s">
        <v>56</v>
      </c>
    </row>
    <row r="10" spans="2:15" x14ac:dyDescent="0.25">
      <c r="B10" s="11"/>
      <c r="C10" s="12"/>
      <c r="D10" s="12"/>
      <c r="E10" s="12"/>
      <c r="F10" s="12"/>
      <c r="G10" s="12"/>
      <c r="H10" s="11"/>
      <c r="I10" s="11"/>
      <c r="J10" s="11"/>
    </row>
    <row r="11" spans="2:15" x14ac:dyDescent="0.25">
      <c r="B11" s="11" t="s">
        <v>8</v>
      </c>
      <c r="C11" s="12">
        <v>18750</v>
      </c>
      <c r="D11" s="12">
        <v>25000</v>
      </c>
      <c r="E11" s="12">
        <v>18750</v>
      </c>
      <c r="F11" s="12">
        <v>25000</v>
      </c>
      <c r="G11" s="12">
        <v>18750</v>
      </c>
      <c r="H11" s="11" t="s">
        <v>45</v>
      </c>
      <c r="I11" s="11"/>
      <c r="J11" s="11"/>
    </row>
    <row r="12" spans="2:15" x14ac:dyDescent="0.25">
      <c r="B12" s="11" t="s">
        <v>9</v>
      </c>
      <c r="C12" s="12"/>
      <c r="D12" s="12"/>
      <c r="E12" s="12"/>
      <c r="F12" s="12"/>
      <c r="G12" s="12">
        <v>800</v>
      </c>
      <c r="H12" s="11"/>
      <c r="I12" s="11"/>
      <c r="J12" s="11"/>
    </row>
    <row r="13" spans="2:15" x14ac:dyDescent="0.25">
      <c r="B13" s="11" t="s">
        <v>10</v>
      </c>
      <c r="C13" s="12">
        <v>28064</v>
      </c>
      <c r="D13" s="12">
        <v>6436</v>
      </c>
      <c r="E13" s="12">
        <v>-2588</v>
      </c>
      <c r="F13" s="12">
        <f>607+62-305+64</f>
        <v>428</v>
      </c>
      <c r="G13" s="12">
        <f>7538.35-6+1+109.48</f>
        <v>7642.83</v>
      </c>
      <c r="H13" s="11"/>
      <c r="I13" s="11"/>
      <c r="J13" s="11"/>
    </row>
    <row r="14" spans="2:15" x14ac:dyDescent="0.25">
      <c r="B14" s="11" t="s">
        <v>11</v>
      </c>
      <c r="C14" s="12"/>
      <c r="D14" s="12"/>
      <c r="E14" s="12"/>
      <c r="F14" s="12"/>
      <c r="G14" s="12">
        <v>6178</v>
      </c>
      <c r="H14" s="11" t="s">
        <v>46</v>
      </c>
      <c r="I14" s="11"/>
      <c r="J14" s="11"/>
    </row>
    <row r="15" spans="2:15" x14ac:dyDescent="0.25">
      <c r="B15" s="11" t="s">
        <v>11</v>
      </c>
      <c r="C15" s="12">
        <v>27606</v>
      </c>
      <c r="D15" s="12"/>
      <c r="E15" s="12"/>
      <c r="F15" s="12"/>
      <c r="G15" s="12">
        <v>30120.35</v>
      </c>
      <c r="H15" s="11" t="s">
        <v>46</v>
      </c>
      <c r="I15" s="11"/>
      <c r="J15" s="11"/>
    </row>
    <row r="16" spans="2:15" x14ac:dyDescent="0.25">
      <c r="B16" s="11" t="s">
        <v>12</v>
      </c>
      <c r="C16" s="12"/>
      <c r="D16" s="12"/>
      <c r="E16" s="12"/>
      <c r="F16" s="12"/>
      <c r="G16" s="12">
        <v>6710.7</v>
      </c>
      <c r="H16" s="11" t="s">
        <v>47</v>
      </c>
      <c r="I16" s="11"/>
      <c r="J16" s="11"/>
    </row>
    <row r="17" spans="2:10" x14ac:dyDescent="0.25">
      <c r="B17" s="11" t="s">
        <v>13</v>
      </c>
      <c r="C17" s="12"/>
      <c r="D17" s="12"/>
      <c r="E17" s="12"/>
      <c r="F17" s="12"/>
      <c r="G17" s="12">
        <v>7209.73</v>
      </c>
      <c r="H17" s="11" t="s">
        <v>48</v>
      </c>
      <c r="I17" s="11"/>
      <c r="J17" s="11"/>
    </row>
    <row r="18" spans="2:10" x14ac:dyDescent="0.25">
      <c r="B18" s="11" t="s">
        <v>14</v>
      </c>
      <c r="C18" s="12"/>
      <c r="D18" s="12"/>
      <c r="E18" s="12"/>
      <c r="F18" s="12"/>
      <c r="G18" s="12">
        <v>2112</v>
      </c>
      <c r="H18" s="11" t="s">
        <v>49</v>
      </c>
      <c r="I18" s="11"/>
      <c r="J18" s="11"/>
    </row>
    <row r="19" spans="2:10" x14ac:dyDescent="0.25">
      <c r="B19" s="11" t="s">
        <v>15</v>
      </c>
      <c r="C19" s="12"/>
      <c r="D19" s="12"/>
      <c r="E19" s="12"/>
      <c r="F19" s="12"/>
      <c r="G19" s="12">
        <v>15669.6</v>
      </c>
      <c r="H19" s="11" t="s">
        <v>50</v>
      </c>
      <c r="I19" s="11"/>
      <c r="J19" s="11"/>
    </row>
    <row r="20" spans="2:10" x14ac:dyDescent="0.25">
      <c r="B20" s="11" t="s">
        <v>16</v>
      </c>
      <c r="C20" s="12">
        <v>178266</v>
      </c>
      <c r="D20" s="12">
        <v>105677</v>
      </c>
      <c r="E20" s="12">
        <v>158259</v>
      </c>
      <c r="F20" s="12">
        <v>219655</v>
      </c>
      <c r="G20" s="12">
        <v>235559.93000000002</v>
      </c>
      <c r="H20" s="11" t="s">
        <v>51</v>
      </c>
      <c r="I20" s="11"/>
      <c r="J20" s="11"/>
    </row>
    <row r="21" spans="2:10" x14ac:dyDescent="0.25">
      <c r="B21" s="11" t="s">
        <v>17</v>
      </c>
      <c r="C21" s="12">
        <v>1844</v>
      </c>
      <c r="D21" s="12">
        <v>43275</v>
      </c>
      <c r="E21" s="12">
        <v>54525</v>
      </c>
      <c r="F21" s="12">
        <v>64650</v>
      </c>
      <c r="G21" s="12">
        <v>47150</v>
      </c>
      <c r="H21" s="11" t="s">
        <v>52</v>
      </c>
      <c r="I21" s="11"/>
      <c r="J21" s="11"/>
    </row>
    <row r="22" spans="2:10" x14ac:dyDescent="0.25">
      <c r="B22" s="11" t="s">
        <v>18</v>
      </c>
      <c r="C22" s="12"/>
      <c r="D22" s="12"/>
      <c r="E22" s="12">
        <f>704+4288+1280</f>
        <v>6272</v>
      </c>
      <c r="F22" s="12"/>
      <c r="G22" s="12">
        <v>17550</v>
      </c>
      <c r="H22" s="11" t="s">
        <v>53</v>
      </c>
      <c r="I22" s="11"/>
      <c r="J22" s="11"/>
    </row>
    <row r="23" spans="2:10" x14ac:dyDescent="0.25">
      <c r="B23" s="11" t="s">
        <v>19</v>
      </c>
      <c r="C23" s="12"/>
      <c r="D23" s="12"/>
      <c r="E23" s="12"/>
      <c r="F23" s="12"/>
      <c r="G23" s="12">
        <v>67934.7</v>
      </c>
      <c r="H23" s="11" t="s">
        <v>53</v>
      </c>
      <c r="I23" s="11"/>
      <c r="J23" s="11"/>
    </row>
    <row r="24" spans="2:10" x14ac:dyDescent="0.25">
      <c r="B24" s="11" t="s">
        <v>20</v>
      </c>
      <c r="C24" s="12">
        <f>23886+2112</f>
        <v>25998</v>
      </c>
      <c r="D24" s="12">
        <v>28308</v>
      </c>
      <c r="E24" s="12">
        <v>28680</v>
      </c>
      <c r="F24" s="12">
        <v>22764</v>
      </c>
      <c r="G24" s="12">
        <v>15666</v>
      </c>
      <c r="H24" s="11" t="s">
        <v>54</v>
      </c>
      <c r="I24" s="11"/>
      <c r="J24" s="11"/>
    </row>
    <row r="25" spans="2:10" x14ac:dyDescent="0.25">
      <c r="B25" t="s">
        <v>21</v>
      </c>
      <c r="C25" s="1">
        <v>34272</v>
      </c>
      <c r="D25" s="1">
        <v>43296</v>
      </c>
      <c r="E25" s="1">
        <v>10459</v>
      </c>
      <c r="F25" s="1">
        <v>7800</v>
      </c>
      <c r="G25" s="1">
        <v>4082</v>
      </c>
    </row>
    <row r="26" spans="2:10" x14ac:dyDescent="0.25">
      <c r="B26" t="s">
        <v>22</v>
      </c>
      <c r="C26" s="1">
        <v>5664</v>
      </c>
      <c r="D26" s="1">
        <v>7434</v>
      </c>
      <c r="E26" s="1">
        <v>7552</v>
      </c>
      <c r="F26" s="1">
        <v>8496</v>
      </c>
      <c r="G26" s="1">
        <v>7434</v>
      </c>
    </row>
    <row r="27" spans="2:10" x14ac:dyDescent="0.25">
      <c r="B27" t="s">
        <v>23</v>
      </c>
      <c r="C27" s="1">
        <v>80186</v>
      </c>
      <c r="D27" s="1">
        <v>92575</v>
      </c>
      <c r="E27" s="1">
        <v>111339</v>
      </c>
      <c r="F27" s="1">
        <v>152805</v>
      </c>
      <c r="G27" s="1">
        <v>131410</v>
      </c>
    </row>
    <row r="28" spans="2:10" x14ac:dyDescent="0.25">
      <c r="B28" t="s">
        <v>24</v>
      </c>
      <c r="C28" s="1">
        <v>9837</v>
      </c>
      <c r="D28" s="1">
        <v>9417</v>
      </c>
      <c r="E28" s="1">
        <v>6247</v>
      </c>
      <c r="F28" s="1">
        <v>12090</v>
      </c>
      <c r="G28" s="1">
        <v>11998</v>
      </c>
    </row>
    <row r="29" spans="2:10" x14ac:dyDescent="0.25">
      <c r="B29" t="s">
        <v>25</v>
      </c>
      <c r="D29" s="1"/>
      <c r="E29" s="1"/>
      <c r="F29" s="1"/>
      <c r="G29" s="1">
        <v>111852</v>
      </c>
    </row>
    <row r="30" spans="2:10" x14ac:dyDescent="0.25">
      <c r="B30" t="s">
        <v>26</v>
      </c>
      <c r="C30" s="1">
        <f>64448+44763</f>
        <v>109211</v>
      </c>
      <c r="D30" s="1">
        <f>9984+6708+64</f>
        <v>16756</v>
      </c>
      <c r="E30" s="1">
        <f>66624+48633</f>
        <v>115257</v>
      </c>
      <c r="F30" s="1">
        <v>143444</v>
      </c>
      <c r="G30" s="1">
        <f>101804+33216+26025</f>
        <v>161045</v>
      </c>
    </row>
    <row r="31" spans="2:10" x14ac:dyDescent="0.25">
      <c r="B31" t="s">
        <v>27</v>
      </c>
      <c r="D31" s="1"/>
      <c r="E31" s="1"/>
      <c r="F31" s="1">
        <v>601751</v>
      </c>
      <c r="G31" s="1">
        <v>757360</v>
      </c>
    </row>
    <row r="32" spans="2:10" x14ac:dyDescent="0.25">
      <c r="B32" t="s">
        <v>28</v>
      </c>
      <c r="D32" s="1"/>
      <c r="E32" s="1"/>
      <c r="F32" s="1"/>
      <c r="G32" s="1">
        <v>75414</v>
      </c>
    </row>
    <row r="33" spans="2:10" x14ac:dyDescent="0.25">
      <c r="B33" t="s">
        <v>29</v>
      </c>
      <c r="C33" s="1">
        <v>21000</v>
      </c>
      <c r="D33" s="1">
        <v>16220</v>
      </c>
      <c r="E33" s="1">
        <v>19360</v>
      </c>
      <c r="F33" s="1">
        <v>27040</v>
      </c>
      <c r="G33" s="1">
        <v>28889</v>
      </c>
    </row>
    <row r="34" spans="2:10" x14ac:dyDescent="0.25">
      <c r="B34" s="11" t="s">
        <v>30</v>
      </c>
      <c r="C34" s="12">
        <v>118966</v>
      </c>
      <c r="D34" s="12">
        <v>57001</v>
      </c>
      <c r="E34" s="12">
        <v>63523</v>
      </c>
      <c r="F34" s="12">
        <v>75622</v>
      </c>
      <c r="G34" s="12">
        <v>52789</v>
      </c>
      <c r="H34" s="11" t="s">
        <v>55</v>
      </c>
      <c r="I34" s="11"/>
      <c r="J34" s="11"/>
    </row>
    <row r="35" spans="2:10" x14ac:dyDescent="0.25">
      <c r="B35" t="s">
        <v>31</v>
      </c>
      <c r="C35" s="1">
        <v>46786</v>
      </c>
      <c r="D35" s="1"/>
      <c r="E35" s="1">
        <v>-745</v>
      </c>
      <c r="F35" s="1">
        <v>-10</v>
      </c>
      <c r="G35" s="4">
        <v>-10</v>
      </c>
    </row>
    <row r="36" spans="2:10" x14ac:dyDescent="0.25">
      <c r="B36" s="5" t="s">
        <v>32</v>
      </c>
      <c r="C36" s="2">
        <f>SUM(C11:C35)</f>
        <v>706450</v>
      </c>
      <c r="D36" s="2">
        <f>SUM(D11:D35)</f>
        <v>451395</v>
      </c>
      <c r="E36" s="2">
        <f>SUM(E11:E35)</f>
        <v>596890</v>
      </c>
      <c r="F36" s="2">
        <f>SUM(F11:F35)</f>
        <v>1361535</v>
      </c>
      <c r="G36" s="2">
        <f>SUM(G11:G35)</f>
        <v>1821316.84</v>
      </c>
    </row>
    <row r="37" spans="2:10" x14ac:dyDescent="0.25">
      <c r="D37" s="1"/>
      <c r="E37" s="1"/>
      <c r="F37" s="1"/>
    </row>
    <row r="38" spans="2:10" x14ac:dyDescent="0.25">
      <c r="B38" t="s">
        <v>33</v>
      </c>
      <c r="C38" s="1">
        <v>14316</v>
      </c>
      <c r="D38" s="1">
        <v>6480</v>
      </c>
      <c r="E38" s="1">
        <v>13393</v>
      </c>
      <c r="F38" s="1">
        <v>9745</v>
      </c>
      <c r="G38" s="1">
        <v>4485</v>
      </c>
    </row>
    <row r="39" spans="2:10" x14ac:dyDescent="0.25">
      <c r="B39" t="s">
        <v>34</v>
      </c>
      <c r="C39" s="1">
        <v>388047</v>
      </c>
      <c r="D39" s="1">
        <v>357048</v>
      </c>
      <c r="E39" s="1">
        <v>340603</v>
      </c>
      <c r="F39" s="1">
        <v>395520</v>
      </c>
      <c r="G39" s="1">
        <v>357155</v>
      </c>
    </row>
    <row r="40" spans="2:10" x14ac:dyDescent="0.25">
      <c r="B40" t="s">
        <v>35</v>
      </c>
      <c r="C40" s="1">
        <v>114774</v>
      </c>
      <c r="D40" s="1">
        <v>307690</v>
      </c>
      <c r="E40" s="1">
        <v>427500</v>
      </c>
      <c r="F40" s="1">
        <v>702832</v>
      </c>
      <c r="G40" s="1">
        <v>352062</v>
      </c>
    </row>
    <row r="41" spans="2:10" x14ac:dyDescent="0.25">
      <c r="B41" t="s">
        <v>36</v>
      </c>
      <c r="C41" s="2">
        <f>SUM(C38:C40)</f>
        <v>517137</v>
      </c>
      <c r="D41" s="2">
        <f>SUM(D38:D40)</f>
        <v>671218</v>
      </c>
      <c r="E41" s="2">
        <f>SUM(E38:E40)</f>
        <v>781496</v>
      </c>
      <c r="F41" s="2">
        <f>SUM(F38:F40)</f>
        <v>1108097</v>
      </c>
      <c r="G41" s="2">
        <f>SUM(G38:G40)</f>
        <v>713702</v>
      </c>
    </row>
    <row r="42" spans="2:10" x14ac:dyDescent="0.25">
      <c r="D42" s="1"/>
      <c r="E42" s="1"/>
      <c r="F42" s="1"/>
    </row>
    <row r="43" spans="2:10" x14ac:dyDescent="0.25">
      <c r="B43" t="s">
        <v>37</v>
      </c>
      <c r="C43" s="1">
        <v>903879</v>
      </c>
      <c r="D43" s="1">
        <v>920678</v>
      </c>
      <c r="E43" s="1">
        <v>973262</v>
      </c>
      <c r="F43" s="1">
        <v>1056933</v>
      </c>
      <c r="G43" s="1">
        <v>922892</v>
      </c>
      <c r="H43" t="s">
        <v>58</v>
      </c>
    </row>
    <row r="44" spans="2:10" x14ac:dyDescent="0.25">
      <c r="B44" t="s">
        <v>38</v>
      </c>
      <c r="C44" s="1">
        <v>518243</v>
      </c>
      <c r="D44" s="1">
        <v>873733</v>
      </c>
      <c r="E44" s="1">
        <v>650702</v>
      </c>
      <c r="F44" s="1">
        <v>645843</v>
      </c>
      <c r="G44" s="1">
        <v>620491</v>
      </c>
    </row>
    <row r="45" spans="2:10" x14ac:dyDescent="0.25">
      <c r="B45" t="s">
        <v>39</v>
      </c>
      <c r="C45" s="2">
        <f>SUM(C43:C44)</f>
        <v>1422122</v>
      </c>
      <c r="D45" s="2">
        <f>SUM(D43:D44)</f>
        <v>1794411</v>
      </c>
      <c r="E45" s="2">
        <f>SUM(E43:E44)</f>
        <v>1623964</v>
      </c>
      <c r="F45" s="2">
        <f>SUM(F43:F44)</f>
        <v>1702776</v>
      </c>
      <c r="G45" s="2">
        <f>SUM(G43:G44)</f>
        <v>1543383</v>
      </c>
    </row>
    <row r="46" spans="2:10" x14ac:dyDescent="0.25">
      <c r="D46" s="1"/>
      <c r="E46" s="1"/>
      <c r="F46" s="1"/>
    </row>
    <row r="47" spans="2:10" x14ac:dyDescent="0.25">
      <c r="B47" t="s">
        <v>40</v>
      </c>
      <c r="C47" s="1">
        <v>1446169</v>
      </c>
      <c r="D47" s="1">
        <v>1439096</v>
      </c>
      <c r="E47" s="1">
        <v>1532187</v>
      </c>
      <c r="F47" s="3">
        <v>1558185</v>
      </c>
      <c r="G47" s="3">
        <v>1500655</v>
      </c>
    </row>
    <row r="48" spans="2:10" x14ac:dyDescent="0.25">
      <c r="D48" s="1"/>
      <c r="E48" s="1"/>
      <c r="F48" s="3"/>
      <c r="G48" s="3"/>
    </row>
    <row r="49" spans="2:7" x14ac:dyDescent="0.25">
      <c r="B49" t="s">
        <v>41</v>
      </c>
      <c r="D49" s="1">
        <v>-9187</v>
      </c>
      <c r="E49" s="1">
        <v>-218263</v>
      </c>
      <c r="F49" s="3"/>
      <c r="G49" s="3"/>
    </row>
    <row r="50" spans="2:7" x14ac:dyDescent="0.25">
      <c r="D50" s="1"/>
      <c r="E50" s="1"/>
      <c r="F50" s="1"/>
    </row>
    <row r="51" spans="2:7" ht="15.75" thickBot="1" x14ac:dyDescent="0.3">
      <c r="B51" t="s">
        <v>42</v>
      </c>
      <c r="C51" s="10">
        <f>C7+C9+C47+C45+C41+C36+C49</f>
        <v>4630581</v>
      </c>
      <c r="D51" s="10">
        <f>D7+D9+D47+D45+D41+D36+D49</f>
        <v>4530985</v>
      </c>
      <c r="E51" s="10">
        <f>E7+E9+E47+E45+E41+E36+E49</f>
        <v>4753115</v>
      </c>
      <c r="F51" s="10">
        <f>F7+F9+F47+F45+F41+F36</f>
        <v>6360167</v>
      </c>
      <c r="G51" s="10">
        <f>G7+G9+G47+G45+G41+G36</f>
        <v>6149970.8399999999</v>
      </c>
    </row>
    <row r="52" spans="2:7" ht="15.75" thickTop="1" x14ac:dyDescent="0.25"/>
    <row r="53" spans="2:7" x14ac:dyDescent="0.25">
      <c r="G53" s="1">
        <f>6149971-G51</f>
        <v>0.16000000014901161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4AF802249B1C44A41AB1DC062E90E6" ma:contentTypeVersion="19" ma:contentTypeDescription="Create a new document." ma:contentTypeScope="" ma:versionID="3794473c7eca2bb82a599bb699e4339d">
  <xsd:schema xmlns:xsd="http://www.w3.org/2001/XMLSchema" xmlns:xs="http://www.w3.org/2001/XMLSchema" xmlns:p="http://schemas.microsoft.com/office/2006/metadata/properties" xmlns:ns2="44800cfc-c8f8-4efe-b2c9-a9bd094c1283" xmlns:ns3="7ad5aa3c-e996-4f6e-8b76-567088a87aa1" targetNamespace="http://schemas.microsoft.com/office/2006/metadata/properties" ma:root="true" ma:fieldsID="8bba8c7a21b5b6e47e08068aa31af307" ns2:_="" ns3:_="">
    <xsd:import namespace="44800cfc-c8f8-4efe-b2c9-a9bd094c1283"/>
    <xsd:import namespace="7ad5aa3c-e996-4f6e-8b76-567088a87a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3:_dlc_DocId" minOccurs="0"/>
                <xsd:element ref="ns3:_dlc_DocIdUrl" minOccurs="0"/>
                <xsd:element ref="ns3:_dlc_DocIdPersistId" minOccurs="0"/>
                <xsd:element ref="ns2:MediaServiceSearchProperties" minOccurs="0"/>
                <xsd:element ref="ns2:im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800cfc-c8f8-4efe-b2c9-a9bd094c12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df00d192-4cb7-43e2-821b-9ecdc30ca9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image" ma:index="29" nillable="true" ma:displayName="image" ma:format="Thumbnail" ma:internalName="imag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d5aa3c-e996-4f6e-8b76-567088a87aa1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0c06389b-72d0-4c04-bbd7-a4d197eee8a9}" ma:internalName="TaxCatchAll" ma:showField="CatchAllData" ma:web="7ad5aa3c-e996-4f6e-8b76-567088a87a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 xmlns="44800cfc-c8f8-4efe-b2c9-a9bd094c1283" xsi:nil="true"/>
    <lcf76f155ced4ddcb4097134ff3c332f xmlns="44800cfc-c8f8-4efe-b2c9-a9bd094c1283">
      <Terms xmlns="http://schemas.microsoft.com/office/infopath/2007/PartnerControls"/>
    </lcf76f155ced4ddcb4097134ff3c332f>
    <TaxCatchAll xmlns="7ad5aa3c-e996-4f6e-8b76-567088a87aa1" xsi:nil="true"/>
    <_dlc_DocId xmlns="7ad5aa3c-e996-4f6e-8b76-567088a87aa1">RFCID-773893764-401308</_dlc_DocId>
    <_dlc_DocIdUrl xmlns="7ad5aa3c-e996-4f6e-8b76-567088a87aa1">
      <Url>https://raftelis.sharepoint.com/sites/RaftelisHome/_layouts/15/DocIdRedir.aspx?ID=RFCID-773893764-401308</Url>
      <Description>RFCID-773893764-401308</Description>
    </_dlc_DocIdUrl>
  </documentManagement>
</p:properties>
</file>

<file path=customXml/itemProps1.xml><?xml version="1.0" encoding="utf-8"?>
<ds:datastoreItem xmlns:ds="http://schemas.openxmlformats.org/officeDocument/2006/customXml" ds:itemID="{C691E995-105C-47BF-8969-E111663339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730C6A-8BC1-4538-A3F0-3787FECA8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800cfc-c8f8-4efe-b2c9-a9bd094c1283"/>
    <ds:schemaRef ds:uri="7ad5aa3c-e996-4f6e-8b76-567088a87a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D2EAF0-E4DE-4EED-AB5D-2650ACB1193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C9AC41F-ABA3-443B-8B45-8D6DE6D81C86}">
  <ds:schemaRefs>
    <ds:schemaRef ds:uri="http://schemas.microsoft.com/office/2006/metadata/properties"/>
    <ds:schemaRef ds:uri="http://schemas.microsoft.com/office/infopath/2007/PartnerControls"/>
    <ds:schemaRef ds:uri="488e0749-c9fe-405e-b7d7-e0deccc9dc3e"/>
    <ds:schemaRef ds:uri="44800cfc-c8f8-4efe-b2c9-a9bd094c1283"/>
    <ds:schemaRef ds:uri="7ad5aa3c-e996-4f6e-8b76-567088a87aa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 DiBona</dc:creator>
  <cp:keywords/>
  <dc:description/>
  <cp:lastModifiedBy>Christopher DiBona</cp:lastModifiedBy>
  <cp:revision/>
  <dcterms:created xsi:type="dcterms:W3CDTF">2024-08-20T16:44:47Z</dcterms:created>
  <dcterms:modified xsi:type="dcterms:W3CDTF">2025-02-24T20:36:22Z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0x010100A54AF802249B1C44A41AB1DC062E90E6</vt:lpwstr>
  </property>
  <property fmtid="{D5CDD505-2E9C-101B-9397-08002B2CF9AE}" pid="3" name="_dlc_DocIdItemGuid">
    <vt:lpwstr>d542958f-fdd9-4e71-8f07-7e175fa3e546</vt:lpwstr>
  </property>
</Properties>
</file>