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AXES\Accounting_Tax\Reporting\Regulatory\RI Energy\Hold Harmless Calculation\PUC Data Requests\"/>
    </mc:Choice>
  </mc:AlternateContent>
  <xr:revisionPtr revIDLastSave="0" documentId="13_ncr:1_{59897307-CDA7-4F5A-9705-82957ED41A13}" xr6:coauthVersionLast="47" xr6:coauthVersionMax="47" xr10:uidLastSave="{00000000-0000-0000-0000-000000000000}"/>
  <bookViews>
    <workbookView xWindow="28680" yWindow="-120" windowWidth="29040" windowHeight="17520" xr2:uid="{2294F232-28E9-4F10-9D1F-F713B90A7F57}"/>
  </bookViews>
  <sheets>
    <sheet name="electric" sheetId="2" r:id="rId1"/>
    <sheet name="gas" sheetId="1" r:id="rId2"/>
  </sheets>
  <definedNames>
    <definedName name="_xlnm.Print_Area" localSheetId="0">electric!$A$1:$J$40</definedName>
    <definedName name="_xlnm.Print_Area" localSheetId="1">gas!$A$1:$H$20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F30" i="1"/>
  <c r="G30" i="1"/>
  <c r="H30" i="1"/>
  <c r="I30" i="1"/>
  <c r="J30" i="1"/>
  <c r="D30" i="1"/>
  <c r="E29" i="1"/>
  <c r="F29" i="1"/>
  <c r="G29" i="1"/>
  <c r="H29" i="1"/>
  <c r="I29" i="1"/>
  <c r="J29" i="1"/>
  <c r="K28" i="1"/>
  <c r="A29" i="1" l="1"/>
  <c r="A30" i="1" s="1"/>
  <c r="A31" i="1" s="1"/>
  <c r="A32" i="1" s="1"/>
  <c r="D31" i="2"/>
  <c r="A28" i="2"/>
  <c r="A29" i="2" s="1"/>
  <c r="A30" i="2" s="1"/>
  <c r="J27" i="2"/>
  <c r="J25" i="2" l="1"/>
  <c r="A11" i="1" l="1"/>
  <c r="F12" i="2"/>
  <c r="E12" i="2"/>
  <c r="G12" i="2" s="1"/>
  <c r="A11" i="2"/>
  <c r="A12" i="2" s="1"/>
  <c r="A14" i="2" s="1"/>
  <c r="A16" i="2" s="1"/>
  <c r="A18" i="2" s="1"/>
  <c r="A25" i="2" s="1"/>
  <c r="A26" i="2" s="1"/>
  <c r="G10" i="2"/>
  <c r="G14" i="2" s="1"/>
  <c r="G18" i="2" s="1"/>
  <c r="E13" i="1"/>
  <c r="G11" i="1"/>
  <c r="G15" i="1" s="1"/>
  <c r="G19" i="1" s="1"/>
  <c r="F13" i="1"/>
  <c r="G13" i="1" s="1"/>
  <c r="K27" i="1" l="1"/>
  <c r="D27" i="1"/>
  <c r="D29" i="1" s="1"/>
  <c r="D32" i="1" s="1"/>
  <c r="E27" i="1"/>
  <c r="F27" i="1"/>
  <c r="G27" i="1"/>
  <c r="H27" i="1"/>
  <c r="I27" i="1"/>
  <c r="J27" i="1"/>
  <c r="D26" i="2"/>
  <c r="I26" i="2"/>
  <c r="I28" i="2" s="1"/>
  <c r="H26" i="2"/>
  <c r="H28" i="2" s="1"/>
  <c r="G26" i="2"/>
  <c r="G28" i="2" s="1"/>
  <c r="F26" i="2"/>
  <c r="F28" i="2" s="1"/>
  <c r="E26" i="2"/>
  <c r="E28" i="2" s="1"/>
  <c r="A12" i="1"/>
  <c r="A13" i="1" s="1"/>
  <c r="A15" i="1" s="1"/>
  <c r="A17" i="1" s="1"/>
  <c r="A19" i="1" s="1"/>
  <c r="A26" i="1" s="1"/>
  <c r="A27" i="1" s="1"/>
  <c r="D28" i="2" l="1"/>
  <c r="D30" i="2" s="1"/>
  <c r="J26" i="2"/>
</calcChain>
</file>

<file path=xl/sharedStrings.xml><?xml version="1.0" encoding="utf-8"?>
<sst xmlns="http://schemas.openxmlformats.org/spreadsheetml/2006/main" count="117" uniqueCount="71">
  <si>
    <t>The Narragansett Electric Company</t>
  </si>
  <si>
    <t xml:space="preserve">ISR and Non-ISR Assets for calendar year 2026 </t>
  </si>
  <si>
    <t>Total Increase in Revenue Requirement for the rate year</t>
  </si>
  <si>
    <t>ISR and Non-ISR Assets for calendar year 2027</t>
  </si>
  <si>
    <t>WACC Rate</t>
  </si>
  <si>
    <t>(a)</t>
  </si>
  <si>
    <t>(b)</t>
  </si>
  <si>
    <t>(c)</t>
  </si>
  <si>
    <t>Electric Distribution</t>
  </si>
  <si>
    <t>Gas Distribution</t>
  </si>
  <si>
    <t>Line No.</t>
  </si>
  <si>
    <t>Part a</t>
  </si>
  <si>
    <t>Part b</t>
  </si>
  <si>
    <t>Part c</t>
  </si>
  <si>
    <t>Part d</t>
  </si>
  <si>
    <t>Total increase in rate base for the rate year</t>
  </si>
  <si>
    <t>2027 change in rate base caused by the elmination of ADIT</t>
  </si>
  <si>
    <t>Allocation  to Derive the rate year (8/1/2026-7/31/2027)</t>
  </si>
  <si>
    <t>Total Increase in Rate Base and Revenue Requirement for the rate year</t>
  </si>
  <si>
    <t>Annual Residual Increase in Rate Base Caused by Elimination of ADIT</t>
  </si>
  <si>
    <t xml:space="preserve">Total increase in rate base for the rate year </t>
  </si>
  <si>
    <t>Attachment PUC 1-4, Pg 2</t>
  </si>
  <si>
    <t>Attachment PUC 1-4, Pg 3</t>
  </si>
  <si>
    <t>Line 2, Column (c)</t>
  </si>
  <si>
    <t>Lina 1a, Column (c)</t>
  </si>
  <si>
    <t>Reference</t>
  </si>
  <si>
    <t>Attachment PUC 1-29</t>
  </si>
  <si>
    <t>d/b/a Rhode Island Energy</t>
  </si>
  <si>
    <t>Page 1 of 2</t>
  </si>
  <si>
    <t>Page 2 of 2</t>
  </si>
  <si>
    <t>(c )</t>
  </si>
  <si>
    <t>(d)</t>
  </si>
  <si>
    <t>(e )</t>
  </si>
  <si>
    <t>(f)</t>
  </si>
  <si>
    <t>(g)</t>
  </si>
  <si>
    <t>Residential</t>
  </si>
  <si>
    <t>Small C&amp;I</t>
  </si>
  <si>
    <t>General C&amp;I</t>
  </si>
  <si>
    <t>G-32</t>
  </si>
  <si>
    <t>Lighting</t>
  </si>
  <si>
    <t>X-01</t>
  </si>
  <si>
    <t>Total</t>
  </si>
  <si>
    <t>Base Distribution Impact by Rate Class</t>
  </si>
  <si>
    <t>Rate Base Allocator from RIPUC Docket No. 4770</t>
  </si>
  <si>
    <t>Allocated Share of Revenue Requirement</t>
  </si>
  <si>
    <t>Notes:</t>
  </si>
  <si>
    <t>Rate Base Allocator</t>
  </si>
  <si>
    <t>Line 7 times Line 6, column C</t>
  </si>
  <si>
    <t>Monthly Residential Customer kWh usage</t>
  </si>
  <si>
    <t>Monthly Bill impact Residential Customer using 500 kWh</t>
  </si>
  <si>
    <t>Company forecast</t>
  </si>
  <si>
    <t>Total forecasted kWh August 2026 - July 2027 (Rate Year 1)</t>
  </si>
  <si>
    <t>Per kWh factor</t>
  </si>
  <si>
    <t>Line 8 divided by Line 9</t>
  </si>
  <si>
    <t>Line 10 times Line 11</t>
  </si>
  <si>
    <t>Line 12 times 12 months</t>
  </si>
  <si>
    <t>Medium C&amp;I</t>
  </si>
  <si>
    <t>Large LL</t>
  </si>
  <si>
    <t>Large HL</t>
  </si>
  <si>
    <t>XL-LL</t>
  </si>
  <si>
    <t>XL-HL</t>
  </si>
  <si>
    <t>Annual Residential Heating Customer Dth usage</t>
  </si>
  <si>
    <t>Per therm factor</t>
  </si>
  <si>
    <t>Total forecasted Dth August 2026 - July 2027 (Rate Year 1)</t>
  </si>
  <si>
    <t>Per dth factor</t>
  </si>
  <si>
    <t>Line 10 divided by 10</t>
  </si>
  <si>
    <t>Incremental Annual Impact</t>
  </si>
  <si>
    <t>Line 1 + Line 3</t>
  </si>
  <si>
    <t>Line 4 x Line 5</t>
  </si>
  <si>
    <t>Line 2 - Line 1, Then x 3(b)</t>
  </si>
  <si>
    <t>RIPUC Docket No. 4770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</si>
</sst>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000_);_(&quot;$&quot;* \(#,##0.00000\);_(&quot;$&quot;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2" applyFont="1" applyAlignment="1">
      <alignment horizontal="right"/>
    </xf>
    <xf numFmtId="3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3" fontId="5" fillId="0" borderId="0" xfId="0" applyNumberFormat="1" applyFont="1" applyAlignment="1">
      <alignment horizontal="center" wrapText="1"/>
    </xf>
    <xf numFmtId="0" fontId="6" fillId="0" borderId="0" xfId="0" applyFont="1"/>
    <xf numFmtId="0" fontId="3" fillId="0" borderId="0" xfId="0" quotePrefix="1" applyFont="1" applyAlignment="1">
      <alignment horizontal="left"/>
    </xf>
    <xf numFmtId="0" fontId="3" fillId="0" borderId="0" xfId="0" quotePrefix="1" applyFont="1" applyAlignment="1">
      <alignment horizontal="center"/>
    </xf>
    <xf numFmtId="3" fontId="3" fillId="0" borderId="0" xfId="0" applyNumberFormat="1" applyFont="1"/>
    <xf numFmtId="10" fontId="3" fillId="0" borderId="0" xfId="1" applyNumberFormat="1" applyFont="1" applyAlignment="1">
      <alignment horizontal="center"/>
    </xf>
    <xf numFmtId="164" fontId="3" fillId="0" borderId="2" xfId="3" applyNumberFormat="1" applyFont="1" applyBorder="1"/>
    <xf numFmtId="13" fontId="3" fillId="0" borderId="0" xfId="1" applyNumberFormat="1" applyFont="1" applyAlignment="1">
      <alignment horizontal="center"/>
    </xf>
    <xf numFmtId="164" fontId="3" fillId="0" borderId="0" xfId="3" applyNumberFormat="1" applyFont="1"/>
    <xf numFmtId="3" fontId="3" fillId="0" borderId="2" xfId="0" applyNumberFormat="1" applyFont="1" applyBorder="1"/>
    <xf numFmtId="0" fontId="4" fillId="0" borderId="0" xfId="2" applyFont="1" applyAlignment="1">
      <alignment horizontal="center"/>
    </xf>
    <xf numFmtId="3" fontId="3" fillId="0" borderId="1" xfId="0" applyNumberFormat="1" applyFont="1" applyBorder="1"/>
    <xf numFmtId="37" fontId="7" fillId="0" borderId="0" xfId="0" applyNumberFormat="1" applyFont="1" applyAlignment="1">
      <alignment horizontal="center"/>
    </xf>
    <xf numFmtId="10" fontId="9" fillId="0" borderId="0" xfId="1" applyNumberFormat="1" applyFont="1" applyBorder="1" applyAlignment="1">
      <alignment horizontal="center"/>
    </xf>
    <xf numFmtId="37" fontId="10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5" fontId="3" fillId="0" borderId="0" xfId="4" applyNumberFormat="1" applyFont="1"/>
    <xf numFmtId="165" fontId="3" fillId="0" borderId="0" xfId="0" applyNumberFormat="1" applyFont="1"/>
    <xf numFmtId="37" fontId="9" fillId="0" borderId="0" xfId="0" applyNumberFormat="1" applyFont="1"/>
    <xf numFmtId="44" fontId="3" fillId="0" borderId="0" xfId="4" applyFont="1" applyAlignment="1">
      <alignment horizontal="center"/>
    </xf>
    <xf numFmtId="166" fontId="3" fillId="0" borderId="0" xfId="4" applyNumberFormat="1" applyFont="1" applyAlignment="1">
      <alignment horizontal="center"/>
    </xf>
    <xf numFmtId="164" fontId="3" fillId="0" borderId="0" xfId="3" applyNumberFormat="1" applyFont="1" applyAlignment="1">
      <alignment horizontal="center"/>
    </xf>
    <xf numFmtId="0" fontId="11" fillId="0" borderId="0" xfId="2" applyFont="1" applyAlignment="1">
      <alignment horizontal="right"/>
    </xf>
    <xf numFmtId="0" fontId="8" fillId="0" borderId="0" xfId="0" applyFont="1" applyAlignment="1">
      <alignment horizontal="right"/>
    </xf>
    <xf numFmtId="164" fontId="3" fillId="0" borderId="0" xfId="0" applyNumberFormat="1" applyFont="1"/>
    <xf numFmtId="3" fontId="6" fillId="0" borderId="0" xfId="0" applyNumberFormat="1" applyFont="1" applyAlignment="1">
      <alignment vertical="top" wrapText="1"/>
    </xf>
    <xf numFmtId="0" fontId="6" fillId="0" borderId="3" xfId="0" applyFont="1" applyBorder="1" applyAlignment="1">
      <alignment horizontal="center"/>
    </xf>
  </cellXfs>
  <cellStyles count="5">
    <cellStyle name="Comma" xfId="3" builtinId="3"/>
    <cellStyle name="Currency" xfId="4" builtinId="4"/>
    <cellStyle name="Normal" xfId="0" builtinId="0"/>
    <cellStyle name="Normal 2 3 2 2 2 3 2 3 2 2 2 2 2 2 2 2 2 2 2 2 2 2 2 2 2 2 2 2 2 2 2 2 2" xfId="2" xr:uid="{6D3F7F20-862C-449E-8F73-806C48923337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85E48-38B2-459D-AF3B-9129FA19988D}">
  <sheetPr>
    <pageSetUpPr fitToPage="1"/>
  </sheetPr>
  <dimension ref="A1:J41"/>
  <sheetViews>
    <sheetView tabSelected="1" workbookViewId="0">
      <selection activeCell="B6" sqref="B6:C6"/>
    </sheetView>
  </sheetViews>
  <sheetFormatPr defaultRowHeight="15.75" x14ac:dyDescent="0.25"/>
  <cols>
    <col min="1" max="1" width="6" style="1" customWidth="1"/>
    <col min="2" max="2" width="4" style="2" customWidth="1"/>
    <col min="3" max="3" width="58.5703125" style="2" customWidth="1"/>
    <col min="4" max="4" width="26.28515625" style="1" customWidth="1"/>
    <col min="5" max="5" width="17.7109375" style="2" customWidth="1"/>
    <col min="6" max="6" width="15.7109375" style="2" customWidth="1"/>
    <col min="7" max="7" width="17.42578125" style="2" customWidth="1"/>
    <col min="8" max="8" width="16.28515625" style="2" customWidth="1"/>
    <col min="9" max="9" width="14.5703125" style="2" customWidth="1"/>
    <col min="10" max="10" width="16.140625" style="2" customWidth="1"/>
    <col min="11" max="16384" width="9.140625" style="2"/>
  </cols>
  <sheetData>
    <row r="1" spans="1:10" x14ac:dyDescent="0.25">
      <c r="J1" s="29" t="s">
        <v>0</v>
      </c>
    </row>
    <row r="2" spans="1:10" x14ac:dyDescent="0.25">
      <c r="J2" s="29" t="s">
        <v>27</v>
      </c>
    </row>
    <row r="3" spans="1:10" x14ac:dyDescent="0.25">
      <c r="G3" s="3"/>
      <c r="J3" s="29" t="s">
        <v>26</v>
      </c>
    </row>
    <row r="4" spans="1:10" x14ac:dyDescent="0.25">
      <c r="C4" s="4"/>
      <c r="D4" s="5"/>
      <c r="G4" s="3"/>
      <c r="J4" s="30" t="s">
        <v>28</v>
      </c>
    </row>
    <row r="5" spans="1:10" x14ac:dyDescent="0.25">
      <c r="C5" s="4"/>
      <c r="D5" s="5"/>
      <c r="G5" s="3"/>
      <c r="H5" s="6"/>
    </row>
    <row r="6" spans="1:10" ht="89.25" customHeight="1" x14ac:dyDescent="0.25">
      <c r="A6" s="7" t="s">
        <v>10</v>
      </c>
      <c r="B6" s="32"/>
      <c r="C6" s="32"/>
      <c r="D6" s="7" t="s">
        <v>25</v>
      </c>
      <c r="E6" s="7" t="s">
        <v>19</v>
      </c>
      <c r="F6" s="7" t="s">
        <v>17</v>
      </c>
      <c r="G6" s="7" t="s">
        <v>18</v>
      </c>
    </row>
    <row r="7" spans="1:10" x14ac:dyDescent="0.25">
      <c r="E7" s="1" t="s">
        <v>5</v>
      </c>
      <c r="F7" s="1" t="s">
        <v>6</v>
      </c>
      <c r="G7" s="1" t="s">
        <v>7</v>
      </c>
    </row>
    <row r="8" spans="1:10" x14ac:dyDescent="0.25">
      <c r="B8" s="8" t="s">
        <v>8</v>
      </c>
      <c r="G8" s="3"/>
    </row>
    <row r="9" spans="1:10" x14ac:dyDescent="0.25">
      <c r="B9" s="4"/>
      <c r="D9" s="1" t="s">
        <v>21</v>
      </c>
      <c r="G9" s="3"/>
    </row>
    <row r="10" spans="1:10" x14ac:dyDescent="0.25">
      <c r="A10" s="1">
        <v>1</v>
      </c>
      <c r="C10" s="9" t="s">
        <v>1</v>
      </c>
      <c r="D10" s="10" t="s">
        <v>24</v>
      </c>
      <c r="E10" s="11">
        <v>106362670</v>
      </c>
      <c r="F10" s="12"/>
      <c r="G10" s="11">
        <f>+E10</f>
        <v>106362670</v>
      </c>
    </row>
    <row r="11" spans="1:10" x14ac:dyDescent="0.25">
      <c r="A11" s="1">
        <f>+A10+1</f>
        <v>2</v>
      </c>
      <c r="C11" s="9" t="s">
        <v>3</v>
      </c>
      <c r="D11" s="10" t="s">
        <v>23</v>
      </c>
      <c r="E11" s="11">
        <v>103385739.55279548</v>
      </c>
      <c r="F11" s="12"/>
      <c r="G11" s="11"/>
    </row>
    <row r="12" spans="1:10" x14ac:dyDescent="0.25">
      <c r="A12" s="1">
        <f>+A11+1</f>
        <v>3</v>
      </c>
      <c r="C12" s="9" t="s">
        <v>16</v>
      </c>
      <c r="D12" s="10" t="s">
        <v>69</v>
      </c>
      <c r="E12" s="13">
        <f>+E11-E10</f>
        <v>-2976930.4472045153</v>
      </c>
      <c r="F12" s="14">
        <f>7/12</f>
        <v>0.58333333333333337</v>
      </c>
      <c r="G12" s="15">
        <f>+E12*F12</f>
        <v>-1736542.7608693007</v>
      </c>
    </row>
    <row r="13" spans="1:10" x14ac:dyDescent="0.25">
      <c r="C13" s="9"/>
      <c r="D13" s="10"/>
      <c r="E13" s="11"/>
      <c r="F13" s="12"/>
      <c r="G13" s="11"/>
      <c r="H13" s="12"/>
      <c r="I13" s="11"/>
    </row>
    <row r="14" spans="1:10" x14ac:dyDescent="0.25">
      <c r="A14" s="1">
        <f>+A12+1</f>
        <v>4</v>
      </c>
      <c r="C14" s="2" t="s">
        <v>20</v>
      </c>
      <c r="D14" s="1" t="s">
        <v>67</v>
      </c>
      <c r="E14" s="11"/>
      <c r="F14" s="12"/>
      <c r="G14" s="16">
        <f>SUM(G10:G11)</f>
        <v>106362670</v>
      </c>
      <c r="H14" s="17" t="s">
        <v>11</v>
      </c>
      <c r="I14" s="11"/>
    </row>
    <row r="15" spans="1:10" x14ac:dyDescent="0.25">
      <c r="E15" s="11"/>
      <c r="F15" s="12"/>
      <c r="G15" s="11"/>
      <c r="I15" s="11"/>
    </row>
    <row r="16" spans="1:10" x14ac:dyDescent="0.25">
      <c r="A16" s="1">
        <f>+A14+1</f>
        <v>5</v>
      </c>
      <c r="C16" s="2" t="s">
        <v>4</v>
      </c>
      <c r="D16" s="1" t="s">
        <v>70</v>
      </c>
      <c r="E16" s="11"/>
      <c r="F16" s="12"/>
      <c r="G16" s="12">
        <v>8.2299999999999998E-2</v>
      </c>
      <c r="I16" s="11"/>
    </row>
    <row r="17" spans="1:10" x14ac:dyDescent="0.25">
      <c r="E17" s="11"/>
      <c r="F17" s="12"/>
      <c r="G17" s="12"/>
      <c r="I17" s="11"/>
    </row>
    <row r="18" spans="1:10" ht="16.5" thickBot="1" x14ac:dyDescent="0.3">
      <c r="A18" s="1">
        <f>+A16+1</f>
        <v>6</v>
      </c>
      <c r="C18" s="2" t="s">
        <v>2</v>
      </c>
      <c r="D18" s="1" t="s">
        <v>68</v>
      </c>
      <c r="E18" s="11"/>
      <c r="F18" s="12"/>
      <c r="G18" s="18">
        <f>+G14*G16</f>
        <v>8753647.7410000004</v>
      </c>
      <c r="H18" s="17" t="s">
        <v>12</v>
      </c>
      <c r="I18" s="11"/>
    </row>
    <row r="19" spans="1:10" ht="16.5" thickTop="1" x14ac:dyDescent="0.25">
      <c r="G19" s="17"/>
      <c r="I19" s="17"/>
    </row>
    <row r="20" spans="1:10" x14ac:dyDescent="0.25">
      <c r="G20" s="3"/>
    </row>
    <row r="21" spans="1:10" x14ac:dyDescent="0.25">
      <c r="C21" s="33" t="s">
        <v>42</v>
      </c>
      <c r="D21" s="33"/>
      <c r="E21" s="33"/>
      <c r="F21" s="33"/>
      <c r="G21" s="33"/>
      <c r="H21" s="33"/>
      <c r="I21" s="33"/>
      <c r="J21" s="33"/>
    </row>
    <row r="22" spans="1:10" x14ac:dyDescent="0.25">
      <c r="A22" s="2"/>
      <c r="D22" s="19" t="s">
        <v>5</v>
      </c>
      <c r="E22" s="19" t="s">
        <v>6</v>
      </c>
      <c r="F22" s="19" t="s">
        <v>30</v>
      </c>
      <c r="G22" s="19" t="s">
        <v>31</v>
      </c>
      <c r="H22" s="19" t="s">
        <v>32</v>
      </c>
      <c r="I22" s="19" t="s">
        <v>33</v>
      </c>
      <c r="J22" s="19" t="s">
        <v>34</v>
      </c>
    </row>
    <row r="23" spans="1:10" x14ac:dyDescent="0.25">
      <c r="D23" s="21" t="s">
        <v>35</v>
      </c>
      <c r="E23" s="21" t="s">
        <v>36</v>
      </c>
      <c r="F23" s="21" t="s">
        <v>37</v>
      </c>
      <c r="G23" s="21" t="s">
        <v>38</v>
      </c>
      <c r="H23" s="21" t="s">
        <v>39</v>
      </c>
      <c r="I23" s="21" t="s">
        <v>40</v>
      </c>
      <c r="J23" s="21" t="s">
        <v>41</v>
      </c>
    </row>
    <row r="24" spans="1:10" x14ac:dyDescent="0.25">
      <c r="D24" s="21"/>
      <c r="E24" s="21"/>
      <c r="F24" s="21"/>
      <c r="G24" s="21"/>
      <c r="H24" s="21"/>
      <c r="I24" s="21"/>
      <c r="J24" s="21"/>
    </row>
    <row r="25" spans="1:10" x14ac:dyDescent="0.25">
      <c r="A25" s="1">
        <f>+A18+1</f>
        <v>7</v>
      </c>
      <c r="C25" s="2" t="s">
        <v>46</v>
      </c>
      <c r="D25" s="20">
        <v>0.55515000000000003</v>
      </c>
      <c r="E25" s="20">
        <v>0.10274999999999999</v>
      </c>
      <c r="F25" s="20">
        <v>0.16059999999999999</v>
      </c>
      <c r="G25" s="20">
        <v>0.16980000000000001</v>
      </c>
      <c r="H25" s="20">
        <v>1.14E-2</v>
      </c>
      <c r="I25" s="20">
        <v>2.9999999999999997E-4</v>
      </c>
      <c r="J25" s="20">
        <f>SUM(D25:I25)</f>
        <v>0.99999999999999989</v>
      </c>
    </row>
    <row r="26" spans="1:10" x14ac:dyDescent="0.25">
      <c r="A26" s="1">
        <f>+A25+1</f>
        <v>8</v>
      </c>
      <c r="C26" s="2" t="s">
        <v>44</v>
      </c>
      <c r="D26" s="23">
        <f t="shared" ref="D26:I26" si="0">+D25*$G$18</f>
        <v>4859587.5434161508</v>
      </c>
      <c r="E26" s="23">
        <f t="shared" si="0"/>
        <v>899437.30538775004</v>
      </c>
      <c r="F26" s="23">
        <f t="shared" si="0"/>
        <v>1405835.8272046</v>
      </c>
      <c r="G26" s="23">
        <f t="shared" si="0"/>
        <v>1486369.3864218001</v>
      </c>
      <c r="H26" s="23">
        <f t="shared" si="0"/>
        <v>99791.584247400009</v>
      </c>
      <c r="I26" s="23">
        <f t="shared" si="0"/>
        <v>2626.0943222999999</v>
      </c>
      <c r="J26" s="24">
        <f>SUM(D26:I26)</f>
        <v>8753647.7410000004</v>
      </c>
    </row>
    <row r="27" spans="1:10" x14ac:dyDescent="0.25">
      <c r="A27" s="1">
        <v>9</v>
      </c>
      <c r="C27" s="25" t="s">
        <v>51</v>
      </c>
      <c r="D27" s="15">
        <v>3270768330.9619999</v>
      </c>
      <c r="E27" s="15">
        <v>700749993.852</v>
      </c>
      <c r="F27" s="15">
        <v>1192412490.6289999</v>
      </c>
      <c r="G27" s="15">
        <v>2182946646.0059996</v>
      </c>
      <c r="H27" s="15">
        <v>32829934.115999997</v>
      </c>
      <c r="I27" s="15">
        <v>17243108.821000002</v>
      </c>
      <c r="J27" s="15">
        <f>SUM(D27:I27)</f>
        <v>7396950504.3859997</v>
      </c>
    </row>
    <row r="28" spans="1:10" x14ac:dyDescent="0.25">
      <c r="A28" s="1">
        <f>+A27+1</f>
        <v>10</v>
      </c>
      <c r="C28" s="2" t="s">
        <v>52</v>
      </c>
      <c r="D28" s="27">
        <f t="shared" ref="D28:I28" si="1">+D26/D27</f>
        <v>1.4857632983094364E-3</v>
      </c>
      <c r="E28" s="27">
        <f t="shared" si="1"/>
        <v>1.2835352312221544E-3</v>
      </c>
      <c r="F28" s="27">
        <f t="shared" si="1"/>
        <v>1.1789844858661441E-3</v>
      </c>
      <c r="G28" s="27">
        <f t="shared" si="1"/>
        <v>6.8090046503945336E-4</v>
      </c>
      <c r="H28" s="27">
        <f t="shared" si="1"/>
        <v>3.0396522848568732E-3</v>
      </c>
      <c r="I28" s="27">
        <f t="shared" si="1"/>
        <v>1.5229819341520002E-4</v>
      </c>
    </row>
    <row r="29" spans="1:10" x14ac:dyDescent="0.25">
      <c r="A29" s="1">
        <f t="shared" ref="A29:A30" si="2">+A28+1</f>
        <v>11</v>
      </c>
      <c r="C29" s="2" t="s">
        <v>48</v>
      </c>
      <c r="D29" s="28">
        <v>500</v>
      </c>
    </row>
    <row r="30" spans="1:10" x14ac:dyDescent="0.25">
      <c r="A30" s="1">
        <f t="shared" si="2"/>
        <v>12</v>
      </c>
      <c r="C30" s="2" t="s">
        <v>49</v>
      </c>
      <c r="D30" s="26">
        <f>+D28*D29</f>
        <v>0.74288164915471822</v>
      </c>
    </row>
    <row r="31" spans="1:10" x14ac:dyDescent="0.25">
      <c r="A31" s="1">
        <v>13</v>
      </c>
      <c r="C31" s="2" t="s">
        <v>66</v>
      </c>
      <c r="D31" s="26">
        <f>+D30*12</f>
        <v>8.914579789856619</v>
      </c>
    </row>
    <row r="33" spans="1:3" x14ac:dyDescent="0.25">
      <c r="A33" s="22" t="s">
        <v>45</v>
      </c>
    </row>
    <row r="34" spans="1:3" x14ac:dyDescent="0.25">
      <c r="A34" s="1">
        <v>7</v>
      </c>
      <c r="C34" s="2" t="s">
        <v>43</v>
      </c>
    </row>
    <row r="35" spans="1:3" x14ac:dyDescent="0.25">
      <c r="A35" s="1">
        <v>8</v>
      </c>
      <c r="C35" s="2" t="s">
        <v>47</v>
      </c>
    </row>
    <row r="36" spans="1:3" x14ac:dyDescent="0.25">
      <c r="A36" s="1">
        <v>9</v>
      </c>
      <c r="C36" s="2" t="s">
        <v>50</v>
      </c>
    </row>
    <row r="37" spans="1:3" x14ac:dyDescent="0.25">
      <c r="A37" s="1">
        <v>10</v>
      </c>
      <c r="C37" s="2" t="s">
        <v>53</v>
      </c>
    </row>
    <row r="38" spans="1:3" x14ac:dyDescent="0.25">
      <c r="A38" s="1">
        <v>11</v>
      </c>
      <c r="C38" s="25" t="s">
        <v>48</v>
      </c>
    </row>
    <row r="39" spans="1:3" x14ac:dyDescent="0.25">
      <c r="A39" s="1">
        <v>12</v>
      </c>
      <c r="C39" s="25" t="s">
        <v>54</v>
      </c>
    </row>
    <row r="40" spans="1:3" x14ac:dyDescent="0.25">
      <c r="A40" s="1">
        <v>13</v>
      </c>
      <c r="C40" s="25" t="s">
        <v>55</v>
      </c>
    </row>
    <row r="41" spans="1:3" x14ac:dyDescent="0.25">
      <c r="C41" s="25"/>
    </row>
  </sheetData>
  <mergeCells count="2">
    <mergeCell ref="B6:C6"/>
    <mergeCell ref="C21:J21"/>
  </mergeCells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DBAB4-7A7B-4203-88EF-22464985FCCD}">
  <dimension ref="A1:K41"/>
  <sheetViews>
    <sheetView workbookViewId="0">
      <selection activeCell="C23" sqref="C23"/>
    </sheetView>
  </sheetViews>
  <sheetFormatPr defaultRowHeight="15.75" x14ac:dyDescent="0.25"/>
  <cols>
    <col min="1" max="1" width="6" style="1" customWidth="1"/>
    <col min="2" max="2" width="4" style="2" customWidth="1"/>
    <col min="3" max="3" width="58.5703125" style="2" customWidth="1"/>
    <col min="4" max="4" width="26.28515625" style="1" customWidth="1"/>
    <col min="5" max="7" width="15.7109375" style="2" customWidth="1"/>
    <col min="8" max="8" width="16.28515625" style="2" customWidth="1"/>
    <col min="9" max="9" width="14.5703125" style="2" customWidth="1"/>
    <col min="10" max="10" width="15.7109375" style="2" bestFit="1" customWidth="1"/>
    <col min="11" max="11" width="16.85546875" style="2" customWidth="1"/>
    <col min="12" max="16384" width="9.140625" style="2"/>
  </cols>
  <sheetData>
    <row r="1" spans="1:11" x14ac:dyDescent="0.25">
      <c r="K1" s="29" t="s">
        <v>0</v>
      </c>
    </row>
    <row r="2" spans="1:11" x14ac:dyDescent="0.25">
      <c r="K2" s="29" t="s">
        <v>27</v>
      </c>
    </row>
    <row r="3" spans="1:11" x14ac:dyDescent="0.25">
      <c r="G3" s="3"/>
      <c r="K3" s="29" t="s">
        <v>26</v>
      </c>
    </row>
    <row r="4" spans="1:11" x14ac:dyDescent="0.25">
      <c r="C4" s="4"/>
      <c r="D4" s="5"/>
      <c r="G4" s="3"/>
      <c r="K4" s="30" t="s">
        <v>29</v>
      </c>
    </row>
    <row r="5" spans="1:11" x14ac:dyDescent="0.25">
      <c r="C5" s="4"/>
      <c r="D5" s="5"/>
      <c r="G5" s="3"/>
      <c r="H5" s="6"/>
    </row>
    <row r="6" spans="1:11" ht="78.75" customHeight="1" x14ac:dyDescent="0.25">
      <c r="A6" s="7" t="s">
        <v>10</v>
      </c>
      <c r="B6" s="32"/>
      <c r="C6" s="32"/>
      <c r="D6" s="7" t="s">
        <v>25</v>
      </c>
      <c r="E6" s="7" t="s">
        <v>19</v>
      </c>
      <c r="F6" s="7" t="s">
        <v>17</v>
      </c>
      <c r="G6" s="7" t="s">
        <v>18</v>
      </c>
    </row>
    <row r="7" spans="1:11" x14ac:dyDescent="0.25">
      <c r="E7" s="1" t="s">
        <v>5</v>
      </c>
      <c r="F7" s="1" t="s">
        <v>6</v>
      </c>
      <c r="G7" s="1" t="s">
        <v>7</v>
      </c>
    </row>
    <row r="8" spans="1:11" x14ac:dyDescent="0.25">
      <c r="G8" s="3"/>
    </row>
    <row r="9" spans="1:11" x14ac:dyDescent="0.25">
      <c r="B9" s="8" t="s">
        <v>9</v>
      </c>
      <c r="G9" s="3"/>
    </row>
    <row r="10" spans="1:11" x14ac:dyDescent="0.25">
      <c r="B10" s="4"/>
      <c r="D10" s="1" t="s">
        <v>22</v>
      </c>
      <c r="G10" s="3"/>
    </row>
    <row r="11" spans="1:11" x14ac:dyDescent="0.25">
      <c r="A11" s="1">
        <f>1</f>
        <v>1</v>
      </c>
      <c r="C11" s="9" t="s">
        <v>1</v>
      </c>
      <c r="D11" s="10" t="s">
        <v>24</v>
      </c>
      <c r="E11" s="11">
        <v>155049965</v>
      </c>
      <c r="F11" s="12"/>
      <c r="G11" s="11">
        <f>+E11</f>
        <v>155049965</v>
      </c>
    </row>
    <row r="12" spans="1:11" x14ac:dyDescent="0.25">
      <c r="A12" s="1">
        <f>+A11+1</f>
        <v>2</v>
      </c>
      <c r="C12" s="9" t="s">
        <v>3</v>
      </c>
      <c r="D12" s="10" t="s">
        <v>23</v>
      </c>
      <c r="E12" s="11">
        <v>148625813</v>
      </c>
      <c r="F12" s="12"/>
      <c r="G12" s="11"/>
    </row>
    <row r="13" spans="1:11" x14ac:dyDescent="0.25">
      <c r="A13" s="1">
        <f>+A12+1</f>
        <v>3</v>
      </c>
      <c r="C13" s="9" t="s">
        <v>16</v>
      </c>
      <c r="D13" s="10" t="s">
        <v>69</v>
      </c>
      <c r="E13" s="13">
        <f>+E12-E11</f>
        <v>-6424152</v>
      </c>
      <c r="F13" s="14">
        <f>7/12</f>
        <v>0.58333333333333337</v>
      </c>
      <c r="G13" s="15">
        <f>+E13*F13</f>
        <v>-3747422.0000000005</v>
      </c>
    </row>
    <row r="14" spans="1:11" x14ac:dyDescent="0.25">
      <c r="D14" s="10"/>
      <c r="F14" s="12"/>
      <c r="G14" s="11"/>
    </row>
    <row r="15" spans="1:11" x14ac:dyDescent="0.25">
      <c r="A15" s="1">
        <f>+A13+1</f>
        <v>4</v>
      </c>
      <c r="C15" s="2" t="s">
        <v>15</v>
      </c>
      <c r="D15" s="1" t="s">
        <v>67</v>
      </c>
      <c r="F15" s="12"/>
      <c r="G15" s="16">
        <f>SUM(G11:G12)</f>
        <v>155049965</v>
      </c>
      <c r="H15" s="17" t="s">
        <v>13</v>
      </c>
    </row>
    <row r="16" spans="1:11" x14ac:dyDescent="0.25">
      <c r="F16" s="12"/>
      <c r="G16" s="11"/>
    </row>
    <row r="17" spans="1:11" x14ac:dyDescent="0.25">
      <c r="A17" s="1">
        <f>+A15+1</f>
        <v>5</v>
      </c>
      <c r="C17" s="2" t="s">
        <v>4</v>
      </c>
      <c r="D17" s="1" t="s">
        <v>70</v>
      </c>
      <c r="F17" s="12"/>
      <c r="G17" s="12">
        <v>8.4099999999999994E-2</v>
      </c>
    </row>
    <row r="18" spans="1:11" x14ac:dyDescent="0.25">
      <c r="F18" s="12"/>
      <c r="G18" s="12"/>
    </row>
    <row r="19" spans="1:11" ht="16.5" thickBot="1" x14ac:dyDescent="0.3">
      <c r="A19" s="1">
        <f>+A17+1</f>
        <v>6</v>
      </c>
      <c r="C19" s="2" t="s">
        <v>2</v>
      </c>
      <c r="D19" s="1" t="s">
        <v>68</v>
      </c>
      <c r="F19" s="12"/>
      <c r="G19" s="18">
        <f>+G15*G17</f>
        <v>13039702.056499999</v>
      </c>
      <c r="H19" s="17" t="s">
        <v>14</v>
      </c>
    </row>
    <row r="20" spans="1:11" ht="16.5" thickTop="1" x14ac:dyDescent="0.25"/>
    <row r="22" spans="1:11" x14ac:dyDescent="0.25">
      <c r="C22" s="33" t="s">
        <v>42</v>
      </c>
      <c r="D22" s="33"/>
      <c r="E22" s="33"/>
      <c r="F22" s="33"/>
      <c r="G22" s="33"/>
      <c r="H22" s="33"/>
      <c r="I22" s="33"/>
      <c r="J22" s="33"/>
    </row>
    <row r="23" spans="1:11" x14ac:dyDescent="0.25">
      <c r="A23" s="2"/>
      <c r="D23" s="19" t="s">
        <v>5</v>
      </c>
      <c r="E23" s="19" t="s">
        <v>6</v>
      </c>
      <c r="F23" s="19" t="s">
        <v>30</v>
      </c>
      <c r="G23" s="19" t="s">
        <v>31</v>
      </c>
      <c r="H23" s="19" t="s">
        <v>32</v>
      </c>
      <c r="I23" s="19" t="s">
        <v>33</v>
      </c>
      <c r="J23" s="19" t="s">
        <v>34</v>
      </c>
    </row>
    <row r="24" spans="1:11" x14ac:dyDescent="0.25">
      <c r="D24" s="21" t="s">
        <v>35</v>
      </c>
      <c r="E24" s="21" t="s">
        <v>36</v>
      </c>
      <c r="F24" s="21" t="s">
        <v>56</v>
      </c>
      <c r="G24" s="21" t="s">
        <v>57</v>
      </c>
      <c r="H24" s="21" t="s">
        <v>58</v>
      </c>
      <c r="I24" s="21" t="s">
        <v>59</v>
      </c>
      <c r="J24" s="21" t="s">
        <v>60</v>
      </c>
      <c r="K24" s="2" t="s">
        <v>41</v>
      </c>
    </row>
    <row r="25" spans="1:11" x14ac:dyDescent="0.25">
      <c r="D25" s="21"/>
      <c r="E25" s="21"/>
      <c r="F25" s="21"/>
      <c r="G25" s="21"/>
      <c r="H25" s="21"/>
      <c r="I25" s="21"/>
      <c r="J25" s="21"/>
    </row>
    <row r="26" spans="1:11" x14ac:dyDescent="0.25">
      <c r="A26" s="1">
        <f>+A19+1</f>
        <v>7</v>
      </c>
      <c r="C26" s="2" t="s">
        <v>46</v>
      </c>
      <c r="D26" s="20">
        <v>0.66590000000000005</v>
      </c>
      <c r="E26" s="20">
        <v>8.0399999999999999E-2</v>
      </c>
      <c r="F26" s="20">
        <v>0.12230000000000001</v>
      </c>
      <c r="G26" s="20">
        <v>5.57E-2</v>
      </c>
      <c r="H26" s="20">
        <v>2.2499999999999999E-2</v>
      </c>
      <c r="I26" s="20">
        <v>9.7000000000000003E-3</v>
      </c>
      <c r="J26" s="20">
        <v>4.3499999999999997E-2</v>
      </c>
      <c r="K26" s="20">
        <v>1</v>
      </c>
    </row>
    <row r="27" spans="1:11" x14ac:dyDescent="0.25">
      <c r="A27" s="1">
        <f>+A26+1</f>
        <v>8</v>
      </c>
      <c r="C27" s="2" t="s">
        <v>44</v>
      </c>
      <c r="D27" s="23">
        <f>+D26*$G$19</f>
        <v>8683137.5994233508</v>
      </c>
      <c r="E27" s="23">
        <f t="shared" ref="E27:K27" si="0">+E26*$G$19</f>
        <v>1048392.0453425999</v>
      </c>
      <c r="F27" s="23">
        <f t="shared" si="0"/>
        <v>1594755.5615099499</v>
      </c>
      <c r="G27" s="23">
        <f t="shared" si="0"/>
        <v>726311.4045470499</v>
      </c>
      <c r="H27" s="23">
        <f t="shared" si="0"/>
        <v>293393.29627124994</v>
      </c>
      <c r="I27" s="23">
        <f t="shared" si="0"/>
        <v>126485.10994805</v>
      </c>
      <c r="J27" s="23">
        <f t="shared" si="0"/>
        <v>567227.03945774992</v>
      </c>
      <c r="K27" s="23">
        <f t="shared" si="0"/>
        <v>13039702.056499999</v>
      </c>
    </row>
    <row r="28" spans="1:11" x14ac:dyDescent="0.25">
      <c r="A28" s="1">
        <v>9</v>
      </c>
      <c r="C28" s="25" t="s">
        <v>63</v>
      </c>
      <c r="D28" s="15">
        <v>19968373.962476488</v>
      </c>
      <c r="E28" s="15">
        <v>2539926.3079377566</v>
      </c>
      <c r="F28" s="15">
        <v>5692975.1095421314</v>
      </c>
      <c r="G28" s="15">
        <v>2664086.6776549392</v>
      </c>
      <c r="H28" s="15">
        <v>1214012.3031360295</v>
      </c>
      <c r="I28" s="15">
        <v>1329844.9247500207</v>
      </c>
      <c r="J28" s="15">
        <v>6045663.4020475112</v>
      </c>
      <c r="K28" s="31">
        <f>SUM(D28:J28)</f>
        <v>39454882.687544882</v>
      </c>
    </row>
    <row r="29" spans="1:11" x14ac:dyDescent="0.25">
      <c r="A29" s="1">
        <f>+A28+1</f>
        <v>10</v>
      </c>
      <c r="C29" s="25" t="s">
        <v>64</v>
      </c>
      <c r="D29" s="27">
        <f>+D27/D28</f>
        <v>0.43484450039548755</v>
      </c>
      <c r="E29" s="27">
        <f t="shared" ref="E29:J29" si="1">+E27/E28</f>
        <v>0.41276474914495498</v>
      </c>
      <c r="F29" s="27">
        <f t="shared" si="1"/>
        <v>0.28012691621239338</v>
      </c>
      <c r="G29" s="27">
        <f t="shared" si="1"/>
        <v>0.27263054563464317</v>
      </c>
      <c r="H29" s="27">
        <f t="shared" si="1"/>
        <v>0.24167242417013246</v>
      </c>
      <c r="I29" s="27">
        <f t="shared" si="1"/>
        <v>9.5112676368506802E-2</v>
      </c>
      <c r="J29" s="27">
        <f t="shared" si="1"/>
        <v>9.3823787686500154E-2</v>
      </c>
    </row>
    <row r="30" spans="1:11" x14ac:dyDescent="0.25">
      <c r="A30" s="1">
        <f t="shared" ref="A30:A31" si="2">+A29+1</f>
        <v>11</v>
      </c>
      <c r="C30" s="2" t="s">
        <v>62</v>
      </c>
      <c r="D30" s="27">
        <f>+D29/10</f>
        <v>4.3484450039548754E-2</v>
      </c>
      <c r="E30" s="27">
        <f t="shared" ref="E30:J30" si="3">+E29/10</f>
        <v>4.1276474914495501E-2</v>
      </c>
      <c r="F30" s="27">
        <f t="shared" si="3"/>
        <v>2.8012691621239337E-2</v>
      </c>
      <c r="G30" s="27">
        <f t="shared" si="3"/>
        <v>2.7263054563464319E-2</v>
      </c>
      <c r="H30" s="27">
        <f t="shared" si="3"/>
        <v>2.4167242417013245E-2</v>
      </c>
      <c r="I30" s="27">
        <f t="shared" si="3"/>
        <v>9.5112676368506802E-3</v>
      </c>
      <c r="J30" s="27">
        <f t="shared" si="3"/>
        <v>9.3823787686500154E-3</v>
      </c>
    </row>
    <row r="31" spans="1:11" x14ac:dyDescent="0.25">
      <c r="A31" s="1">
        <f t="shared" si="2"/>
        <v>12</v>
      </c>
      <c r="C31" s="2" t="s">
        <v>61</v>
      </c>
      <c r="D31" s="28">
        <v>845</v>
      </c>
    </row>
    <row r="32" spans="1:11" x14ac:dyDescent="0.25">
      <c r="A32" s="1">
        <f>+A31+1</f>
        <v>13</v>
      </c>
      <c r="C32" s="2" t="s">
        <v>66</v>
      </c>
      <c r="D32" s="26">
        <f>+D31*D30</f>
        <v>36.7443602834187</v>
      </c>
    </row>
    <row r="34" spans="1:7" x14ac:dyDescent="0.25">
      <c r="A34" s="22" t="s">
        <v>45</v>
      </c>
    </row>
    <row r="35" spans="1:7" x14ac:dyDescent="0.25">
      <c r="A35" s="1">
        <v>7</v>
      </c>
      <c r="C35" s="2" t="s">
        <v>43</v>
      </c>
    </row>
    <row r="36" spans="1:7" x14ac:dyDescent="0.25">
      <c r="A36" s="1">
        <v>8</v>
      </c>
      <c r="C36" s="2" t="s">
        <v>47</v>
      </c>
    </row>
    <row r="37" spans="1:7" x14ac:dyDescent="0.25">
      <c r="A37" s="1">
        <v>9</v>
      </c>
      <c r="C37" s="2" t="s">
        <v>50</v>
      </c>
    </row>
    <row r="38" spans="1:7" x14ac:dyDescent="0.25">
      <c r="A38" s="1">
        <v>10</v>
      </c>
      <c r="C38" s="2" t="s">
        <v>53</v>
      </c>
    </row>
    <row r="39" spans="1:7" x14ac:dyDescent="0.25">
      <c r="A39" s="1">
        <v>11</v>
      </c>
      <c r="C39" s="2" t="s">
        <v>65</v>
      </c>
    </row>
    <row r="40" spans="1:7" x14ac:dyDescent="0.25">
      <c r="A40" s="1">
        <v>12</v>
      </c>
      <c r="C40" s="25" t="s">
        <v>61</v>
      </c>
      <c r="G40" s="15"/>
    </row>
    <row r="41" spans="1:7" x14ac:dyDescent="0.25">
      <c r="A41" s="1">
        <v>13</v>
      </c>
      <c r="C41" s="25" t="s">
        <v>54</v>
      </c>
    </row>
  </sheetData>
  <mergeCells count="2">
    <mergeCell ref="B6:C6"/>
    <mergeCell ref="C22:J22"/>
  </mergeCells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electric</vt:lpstr>
      <vt:lpstr>gas</vt:lpstr>
      <vt:lpstr>electric!Print_Area</vt:lpstr>
      <vt:lpstr>gas!Print_Area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Hawk, Natalie</dc:creator>
  <cp:lastModifiedBy>Hawk, Natalie</cp:lastModifiedBy>
  <cp:lastPrinted>2025-09-25T01:25:48Z</cp:lastPrinted>
  <dcterms:created xsi:type="dcterms:W3CDTF">2025-09-12T06:01:35Z</dcterms:created>
  <dcterms:modified xsi:type="dcterms:W3CDTF">2025-09-25T14:40:03Z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b28095e7-21cd-4f1b-a182-85eb226f41ae_Enabled">
    <vt:lpwstr>true</vt:lpwstr>
  </property>
  <property fmtid="{D5CDD505-2E9C-101B-9397-08002B2CF9AE}" pid="5" name="MSIP_Label_b28095e7-21cd-4f1b-a182-85eb226f41ae_SetDate">
    <vt:lpwstr>2025-09-12T06:49:52Z</vt:lpwstr>
  </property>
  <property fmtid="{D5CDD505-2E9C-101B-9397-08002B2CF9AE}" pid="6" name="MSIP_Label_b28095e7-21cd-4f1b-a182-85eb226f41ae_Method">
    <vt:lpwstr>Privileged</vt:lpwstr>
  </property>
  <property fmtid="{D5CDD505-2E9C-101B-9397-08002B2CF9AE}" pid="7" name="MSIP_Label_b28095e7-21cd-4f1b-a182-85eb226f41ae_Name">
    <vt:lpwstr>b28095e7-21cd-4f1b-a182-85eb226f41ae</vt:lpwstr>
  </property>
  <property fmtid="{D5CDD505-2E9C-101B-9397-08002B2CF9AE}" pid="8" name="MSIP_Label_b28095e7-21cd-4f1b-a182-85eb226f41ae_SiteId">
    <vt:lpwstr>25b79aa0-07c6-4d65-9c80-df92aacdc157</vt:lpwstr>
  </property>
  <property fmtid="{D5CDD505-2E9C-101B-9397-08002B2CF9AE}" pid="9" name="MSIP_Label_b28095e7-21cd-4f1b-a182-85eb226f41ae_ActionId">
    <vt:lpwstr>fbe729e3-ed6e-4651-905b-3830f2909952</vt:lpwstr>
  </property>
  <property fmtid="{D5CDD505-2E9C-101B-9397-08002B2CF9AE}" pid="10" name="MSIP_Label_b28095e7-21cd-4f1b-a182-85eb226f41ae_ContentBits">
    <vt:lpwstr>2</vt:lpwstr>
  </property>
  <property fmtid="{D5CDD505-2E9C-101B-9397-08002B2CF9AE}" pid="11" name="MSIP_Label_b28095e7-21cd-4f1b-a182-85eb226f41ae_Tag">
    <vt:lpwstr>10, 0, 1, 1</vt:lpwstr>
  </property>
</Properties>
</file>