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brilbe\AppData\Roaming\iManage\Work\Recent\PPL Corporation _ 2025 Rate Case Prepa (076853.0204972)\"/>
    </mc:Choice>
  </mc:AlternateContent>
  <xr:revisionPtr revIDLastSave="0" documentId="8_{D73F350E-4BA3-4307-9AC3-C32810B9155E}" xr6:coauthVersionLast="47" xr6:coauthVersionMax="47" xr10:uidLastSave="{00000000-0000-0000-0000-000000000000}"/>
  <bookViews>
    <workbookView xWindow="4455" yWindow="1365" windowWidth="23700" windowHeight="11055" activeTab="4" xr2:uid="{60347567-1AD5-4025-B97E-A94FF510283F}"/>
  </bookViews>
  <sheets>
    <sheet name="Gas HH" sheetId="1" r:id="rId1"/>
    <sheet name="Summary" sheetId="3" r:id="rId2"/>
    <sheet name="Gas ADIT Details" sheetId="2" r:id="rId3"/>
    <sheet name="WP Support ---&gt;" sheetId="4" r:id="rId4"/>
    <sheet name="Gas Dist WACC" sheetId="5" r:id="rId5"/>
  </sheets>
  <externalReferences>
    <externalReference r:id="rId6"/>
    <externalReference r:id="rId7"/>
    <externalReference r:id="rId8"/>
    <externalReference r:id="rId9"/>
    <externalReference r:id="rId10"/>
    <externalReference r:id="rId11"/>
  </externalReferences>
  <definedNames>
    <definedName name="_xlnm._FilterDatabase" hidden="1">'[1]BIS LIST-NTH 18'!$A$1:$H$20</definedName>
    <definedName name="a" localSheetId="2">{"Index",#N/A,FALSE,"Index"}</definedName>
    <definedName name="a" localSheetId="4">{"Index",#N/A,FALSE,"Index"}</definedName>
    <definedName name="a" localSheetId="1">{"Index",#N/A,FALSE,"Index"}</definedName>
    <definedName name="a">{"Index",#N/A,FALSE,"Index"}</definedName>
    <definedName name="Allocation" localSheetId="2">{"Index",#N/A,FALSE,"Index"}</definedName>
    <definedName name="Allocation" localSheetId="4">{"Index",#N/A,FALSE,"Index"}</definedName>
    <definedName name="Allocation" localSheetId="1">{"Index",#N/A,FALSE,"Index"}</definedName>
    <definedName name="Allocation">{"Index",#N/A,FALSE,"Index"}</definedName>
    <definedName name="ASD">[2]TEC!$BJ$2</definedName>
    <definedName name="Assumptions" localSheetId="2">{"Index",#N/A,FALSE,"Index"}</definedName>
    <definedName name="Assumptions" localSheetId="4">{"Index",#N/A,FALSE,"Index"}</definedName>
    <definedName name="Assumptions" localSheetId="1">{"Index",#N/A,FALSE,"Index"}</definedName>
    <definedName name="Assumptions">{"Index",#N/A,FALSE,"Index"}</definedName>
    <definedName name="BEx1VZ4WFTXXZ1ES2K5VS9HV5OZF" localSheetId="2">In [3]!Month [4]Contbs!$A$1:$K$92</definedName>
    <definedName name="BEx1VZ4WFTXXZ1ES2K5VS9HV5OZF" localSheetId="4">In [3]!Month [4]Contbs!$A$1:$K$92</definedName>
    <definedName name="BEx1VZ4WFTXXZ1ES2K5VS9HV5OZF" localSheetId="1">In [3]!Month [4]Contbs!$A$1:$K$92</definedName>
    <definedName name="BEx1VZ4WFTXXZ1ES2K5VS9HV5OZF">In [3]!Month [4]Contbs!$A$1:$K$92</definedName>
    <definedName name="BEx3OZKO9Y2WLPH6VCA1KE3DGW96" localSheetId="2">YTD [4]Contbs!$A$1:$AF$54</definedName>
    <definedName name="BEx3OZKO9Y2WLPH6VCA1KE3DGW96" localSheetId="4">YTD [4]Contbs!$A$1:$AF$54</definedName>
    <definedName name="BEx3OZKO9Y2WLPH6VCA1KE3DGW96" localSheetId="1">YTD [4]Contbs!$A$1:$AF$54</definedName>
    <definedName name="BEx3OZKO9Y2WLPH6VCA1KE3DGW96">YTD [4]Contbs!$A$1:$AF$54</definedName>
    <definedName name="BEx59IRQE9WO908W6XQCHI6N394W" localSheetId="2">In [3]!Month [4]Contbs!$A$1:$K$93</definedName>
    <definedName name="BEx59IRQE9WO908W6XQCHI6N394W" localSheetId="4">In [3]!Month [4]Contbs!$A$1:$K$93</definedName>
    <definedName name="BEx59IRQE9WO908W6XQCHI6N394W" localSheetId="1">In [3]!Month [4]Contbs!$A$1:$K$93</definedName>
    <definedName name="BEx59IRQE9WO908W6XQCHI6N394W">In [3]!Month [4]Contbs!$A$1:$K$93</definedName>
    <definedName name="BEx7AX0CC71BEXKGJV6QJKSXTXK8" localSheetId="2">In [3]!Month [4]Contbs!$A$1:$K$93</definedName>
    <definedName name="BEx7AX0CC71BEXKGJV6QJKSXTXK8" localSheetId="4">In [3]!Month [4]Contbs!$A$1:$K$93</definedName>
    <definedName name="BEx7AX0CC71BEXKGJV6QJKSXTXK8" localSheetId="1">In [3]!Month [4]Contbs!$A$1:$K$93</definedName>
    <definedName name="BEx7AX0CC71BEXKGJV6QJKSXTXK8">In [3]!Month [4]Contbs!$A$1:$K$93</definedName>
    <definedName name="BExAZZF9A1XEUEQG8TC656DNUBHE" localSheetId="2">In [3]!Month [4]Contbs!$A$1:$AJ$59</definedName>
    <definedName name="BExAZZF9A1XEUEQG8TC656DNUBHE" localSheetId="4">In [3]!Month [4]Contbs!$A$1:$AJ$59</definedName>
    <definedName name="BExAZZF9A1XEUEQG8TC656DNUBHE" localSheetId="1">In [3]!Month [4]Contbs!$A$1:$AJ$59</definedName>
    <definedName name="BExAZZF9A1XEUEQG8TC656DNUBHE">In [3]!Month [4]Contbs!$A$1:$AJ$59</definedName>
    <definedName name="BExB0N93OLR30H9Z6OQXZAYBTEBX" localSheetId="2">In [3]!Month [4]Contbs!$A$1:$AJ$59</definedName>
    <definedName name="BExB0N93OLR30H9Z6OQXZAYBTEBX" localSheetId="4">In [3]!Month [4]Contbs!$A$1:$AJ$59</definedName>
    <definedName name="BExB0N93OLR30H9Z6OQXZAYBTEBX" localSheetId="1">In [3]!Month [4]Contbs!$A$1:$AJ$59</definedName>
    <definedName name="BExB0N93OLR30H9Z6OQXZAYBTEBX">In [3]!Month [4]Contbs!$A$1:$AJ$59</definedName>
    <definedName name="BExEPGDOU6N6328FFYVYL1HXPCKO" localSheetId="2">YTD [4]Contbs!$A$1:$K$93</definedName>
    <definedName name="BExEPGDOU6N6328FFYVYL1HXPCKO" localSheetId="4">YTD [4]Contbs!$A$1:$K$93</definedName>
    <definedName name="BExEPGDOU6N6328FFYVYL1HXPCKO" localSheetId="1">YTD [4]Contbs!$A$1:$K$93</definedName>
    <definedName name="BExEPGDOU6N6328FFYVYL1HXPCKO">YTD [4]Contbs!$A$1:$K$93</definedName>
    <definedName name="BExGPGKFWQ04UEAW5BB4WJE9TRE1" localSheetId="2">YTD [4]Contbs!$A$1:$AF$54</definedName>
    <definedName name="BExGPGKFWQ04UEAW5BB4WJE9TRE1" localSheetId="4">YTD [4]Contbs!$A$1:$AF$54</definedName>
    <definedName name="BExGPGKFWQ04UEAW5BB4WJE9TRE1" localSheetId="1">YTD [4]Contbs!$A$1:$AF$54</definedName>
    <definedName name="BExGPGKFWQ04UEAW5BB4WJE9TRE1">YTD [4]Contbs!$A$1:$AF$54</definedName>
    <definedName name="BExGS4GZ2710YLA90XX5RW3Z8VHC" localSheetId="2">In [3]!Month [4]Contbs!$A$1:$AM$94</definedName>
    <definedName name="BExGS4GZ2710YLA90XX5RW3Z8VHC" localSheetId="4">In [3]!Month [4]Contbs!$A$1:$AM$94</definedName>
    <definedName name="BExGS4GZ2710YLA90XX5RW3Z8VHC" localSheetId="1">In [3]!Month [4]Contbs!$A$1:$AM$94</definedName>
    <definedName name="BExGS4GZ2710YLA90XX5RW3Z8VHC">In [3]!Month [4]Contbs!$A$1:$AM$94</definedName>
    <definedName name="BExIJF0Q68HZ3A4YH3Y05M2LMBJ1" localSheetId="2">YTD [4]Contbs!$A$1:$K$92</definedName>
    <definedName name="BExIJF0Q68HZ3A4YH3Y05M2LMBJ1" localSheetId="4">YTD [4]Contbs!$A$1:$K$92</definedName>
    <definedName name="BExIJF0Q68HZ3A4YH3Y05M2LMBJ1" localSheetId="1">YTD [4]Contbs!$A$1:$K$92</definedName>
    <definedName name="BExIJF0Q68HZ3A4YH3Y05M2LMBJ1">YTD [4]Contbs!$A$1:$K$92</definedName>
    <definedName name="BExKJSE99UYMVAV1HZD4YFOW9XBW" localSheetId="2">YTD [4]Contbs!$A$1:$AF$54</definedName>
    <definedName name="BExKJSE99UYMVAV1HZD4YFOW9XBW" localSheetId="4">YTD [4]Contbs!$A$1:$AF$54</definedName>
    <definedName name="BExKJSE99UYMVAV1HZD4YFOW9XBW" localSheetId="1">YTD [4]Contbs!$A$1:$AF$54</definedName>
    <definedName name="BExKJSE99UYMVAV1HZD4YFOW9XBW">YTD [4]Contbs!$A$1:$AF$54</definedName>
    <definedName name="BExOHNAOSVYZOJF8IRUGDYGZ64T7" localSheetId="2">YTD [4]Contbs!$A$1</definedName>
    <definedName name="BExOHNAOSVYZOJF8IRUGDYGZ64T7" localSheetId="4">YTD [4]Contbs!$A$1</definedName>
    <definedName name="BExOHNAOSVYZOJF8IRUGDYGZ64T7" localSheetId="1">YTD [4]Contbs!$A$1</definedName>
    <definedName name="BExOHNAOSVYZOJF8IRUGDYGZ64T7">YTD [4]Contbs!$A$1</definedName>
    <definedName name="BExOMDTN5BZ1DTPJEGQH4HSNU90A" localSheetId="2">In [3]!Month [4]Contbs!$A$1:$AV$62</definedName>
    <definedName name="BExOMDTN5BZ1DTPJEGQH4HSNU90A" localSheetId="4">In [3]!Month [4]Contbs!$A$1:$AV$62</definedName>
    <definedName name="BExOMDTN5BZ1DTPJEGQH4HSNU90A" localSheetId="1">In [3]!Month [4]Contbs!$A$1:$AV$62</definedName>
    <definedName name="BExOMDTN5BZ1DTPJEGQH4HSNU90A">In [3]!Month [4]Contbs!$A$1:$AV$62</definedName>
    <definedName name="BExS4A1VBQWKBHRIRD1MXA5HR0M4" localSheetId="2">In [3]!Month [4]Contbs!$A$1:$K$93</definedName>
    <definedName name="BExS4A1VBQWKBHRIRD1MXA5HR0M4" localSheetId="4">In [3]!Month [4]Contbs!$A$1:$K$93</definedName>
    <definedName name="BExS4A1VBQWKBHRIRD1MXA5HR0M4" localSheetId="1">In [3]!Month [4]Contbs!$A$1:$K$93</definedName>
    <definedName name="BExS4A1VBQWKBHRIRD1MXA5HR0M4">In [3]!Month [4]Contbs!$A$1:$K$93</definedName>
    <definedName name="BExTX41OZ2ADZUVQF7RO81LA8PAL" localSheetId="2">In [3]!Month [4]Contbs!$A$1:$K$93</definedName>
    <definedName name="BExTX41OZ2ADZUVQF7RO81LA8PAL" localSheetId="4">In [3]!Month [4]Contbs!$A$1:$K$93</definedName>
    <definedName name="BExTX41OZ2ADZUVQF7RO81LA8PAL" localSheetId="1">In [3]!Month [4]Contbs!$A$1:$K$93</definedName>
    <definedName name="BExTX41OZ2ADZUVQF7RO81LA8PAL">In [3]!Month [4]Contbs!$A$1:$K$93</definedName>
    <definedName name="BExU9NUKD8HUDZMHPPGB9NT77HPA" localSheetId="2">YTD [4]Contbs!$A$1:$AT$55</definedName>
    <definedName name="BExU9NUKD8HUDZMHPPGB9NT77HPA" localSheetId="4">YTD [4]Contbs!$A$1:$AT$55</definedName>
    <definedName name="BExU9NUKD8HUDZMHPPGB9NT77HPA" localSheetId="1">YTD [4]Contbs!$A$1:$AT$55</definedName>
    <definedName name="BExU9NUKD8HUDZMHPPGB9NT77HPA">YTD [4]Contbs!$A$1:$AT$55</definedName>
    <definedName name="BExUATI558PTYMWQB9DEK5JBJ3R3" localSheetId="2">YTD [4]Contbs!$A$1:$K$93</definedName>
    <definedName name="BExUATI558PTYMWQB9DEK5JBJ3R3" localSheetId="4">YTD [4]Contbs!$A$1:$K$93</definedName>
    <definedName name="BExUATI558PTYMWQB9DEK5JBJ3R3" localSheetId="1">YTD [4]Contbs!$A$1:$K$93</definedName>
    <definedName name="BExUATI558PTYMWQB9DEK5JBJ3R3">YTD [4]Contbs!$A$1:$K$93</definedName>
    <definedName name="BExVRO8C0SITVNUIIQ3V8H5ZAUOB" localSheetId="2">YTD [4]Contbs!$A$1:$K$93</definedName>
    <definedName name="BExVRO8C0SITVNUIIQ3V8H5ZAUOB" localSheetId="4">YTD [4]Contbs!$A$1:$K$93</definedName>
    <definedName name="BExVRO8C0SITVNUIIQ3V8H5ZAUOB" localSheetId="1">YTD [4]Contbs!$A$1:$K$93</definedName>
    <definedName name="BExVRO8C0SITVNUIIQ3V8H5ZAUOB">YTD [4]Contbs!$A$1:$K$93</definedName>
    <definedName name="BExXSS4NG52JTFFL3Z73ZMFG5WMT" localSheetId="2">In [3]!Month [4]Contbs!$A$1:$AJ$59</definedName>
    <definedName name="BExXSS4NG52JTFFL3Z73ZMFG5WMT" localSheetId="4">In [3]!Month [4]Contbs!$A$1:$AJ$59</definedName>
    <definedName name="BExXSS4NG52JTFFL3Z73ZMFG5WMT" localSheetId="1">In [3]!Month [4]Contbs!$A$1:$AJ$59</definedName>
    <definedName name="BExXSS4NG52JTFFL3Z73ZMFG5WMT">In [3]!Month [4]Contbs!$A$1:$AJ$59</definedName>
    <definedName name="BExZOQNRDAJ0TLH719GX8FGKTTWD" localSheetId="2">YTD [4]Contbs!$A$1:$K$93</definedName>
    <definedName name="BExZOQNRDAJ0TLH719GX8FGKTTWD" localSheetId="4">YTD [4]Contbs!$A$1:$K$93</definedName>
    <definedName name="BExZOQNRDAJ0TLH719GX8FGKTTWD" localSheetId="1">YTD [4]Contbs!$A$1:$K$93</definedName>
    <definedName name="BExZOQNRDAJ0TLH719GX8FGKTTWD">YTD [4]Contbs!$A$1:$K$93</definedName>
    <definedName name="BExZV5FGTYE08Q8JZL4TSZV4RAZN" localSheetId="2">YTD [4]Contbs!$A$1:$K$93</definedName>
    <definedName name="BExZV5FGTYE08Q8JZL4TSZV4RAZN" localSheetId="4">YTD [4]Contbs!$A$1:$K$93</definedName>
    <definedName name="BExZV5FGTYE08Q8JZL4TSZV4RAZN" localSheetId="1">YTD [4]Contbs!$A$1:$K$93</definedName>
    <definedName name="BExZV5FGTYE08Q8JZL4TSZV4RAZN">YTD [4]Contbs!$A$1:$K$93</definedName>
    <definedName name="d" localSheetId="2">{#N/A,#N/A,FALSE,"Income";#N/A,#N/A,FALSE,"Cost of Goods Sold";#N/A,#N/A,FALSE,"Other Costs";#N/A,#N/A,FALSE,"Other Income";#N/A,#N/A,FALSE,"Taxes";#N/A,#N/A,FALSE,"Other Deductions";#N/A,#N/A,FALSE,"Compensation of Officers"}</definedName>
    <definedName name="d" localSheetId="4">{#N/A,#N/A,FALSE,"Income";#N/A,#N/A,FALSE,"Cost of Goods Sold";#N/A,#N/A,FALSE,"Other Costs";#N/A,#N/A,FALSE,"Other Income";#N/A,#N/A,FALSE,"Taxes";#N/A,#N/A,FALSE,"Other Deductions";#N/A,#N/A,FALSE,"Compensation of Officers"}</definedName>
    <definedName name="d" localSheetId="1">{#N/A,#N/A,FALSE,"Income";#N/A,#N/A,FALSE,"Cost of Goods Sold";#N/A,#N/A,FALSE,"Other Costs";#N/A,#N/A,FALSE,"Other Income";#N/A,#N/A,FALSE,"Taxes";#N/A,#N/A,FALSE,"Other Deductions";#N/A,#N/A,FALSE,"Compensation of Officers"}</definedName>
    <definedName name="d">{#N/A,#N/A,FALSE,"Income";#N/A,#N/A,FALSE,"Cost of Goods Sold";#N/A,#N/A,FALSE,"Other Costs";#N/A,#N/A,FALSE,"Other Income";#N/A,#N/A,FALSE,"Taxes";#N/A,#N/A,FALSE,"Other Deductions";#N/A,#N/A,FALSE,"Compensation of Officers"}</definedName>
    <definedName name="Def_Tax_Rec_21017">'[5]21017'!$M$6:$Z$216</definedName>
    <definedName name="Def_Tax_Rec_3Pg_20001">'[6]20001'!$L$6:$AV$157</definedName>
    <definedName name="Fixed.Assets" localSheetId="2">{#N/A,#N/A,FALSE,"Income";#N/A,#N/A,FALSE,"Cost of Goods Sold";#N/A,#N/A,FALSE,"Other Costs";#N/A,#N/A,FALSE,"Other Income";#N/A,#N/A,FALSE,"Taxes";#N/A,#N/A,FALSE,"Other Deductions";#N/A,#N/A,FALSE,"Compensation of Officers"}</definedName>
    <definedName name="Fixed.Assets" localSheetId="4">{#N/A,#N/A,FALSE,"Income";#N/A,#N/A,FALSE,"Cost of Goods Sold";#N/A,#N/A,FALSE,"Other Costs";#N/A,#N/A,FALSE,"Other Income";#N/A,#N/A,FALSE,"Taxes";#N/A,#N/A,FALSE,"Other Deductions";#N/A,#N/A,FALSE,"Compensation of Officers"}</definedName>
    <definedName name="Fixed.Assets" localSheetId="1">{#N/A,#N/A,FALSE,"Income";#N/A,#N/A,FALSE,"Cost of Goods Sold";#N/A,#N/A,FALSE,"Other Costs";#N/A,#N/A,FALSE,"Other Income";#N/A,#N/A,FALSE,"Taxes";#N/A,#N/A,FALSE,"Other Deductions";#N/A,#N/A,FALSE,"Compensation of Officers"}</definedName>
    <definedName name="Fixed.Assets">{#N/A,#N/A,FALSE,"Income";#N/A,#N/A,FALSE,"Cost of Goods Sold";#N/A,#N/A,FALSE,"Other Costs";#N/A,#N/A,FALSE,"Other Income";#N/A,#N/A,FALSE,"Taxes";#N/A,#N/A,FALSE,"Other Deductions";#N/A,#N/A,FALSE,"Compensation of Officers"}</definedName>
    <definedName name="Foreign" localSheetId="2">{#N/A,#N/A,FALSE,"Income";#N/A,#N/A,FALSE,"Cost of Goods Sold";#N/A,#N/A,FALSE,"Other Costs";#N/A,#N/A,FALSE,"Other Income";#N/A,#N/A,FALSE,"Taxes";#N/A,#N/A,FALSE,"Other Deductions";#N/A,#N/A,FALSE,"Compensation of Officers"}</definedName>
    <definedName name="Foreign" localSheetId="4">{#N/A,#N/A,FALSE,"Income";#N/A,#N/A,FALSE,"Cost of Goods Sold";#N/A,#N/A,FALSE,"Other Costs";#N/A,#N/A,FALSE,"Other Income";#N/A,#N/A,FALSE,"Taxes";#N/A,#N/A,FALSE,"Other Deductions";#N/A,#N/A,FALSE,"Compensation of Officers"}</definedName>
    <definedName name="Foreign" localSheetId="1">{#N/A,#N/A,FALSE,"Income";#N/A,#N/A,FALSE,"Cost of Goods Sold";#N/A,#N/A,FALSE,"Other Costs";#N/A,#N/A,FALSE,"Other Income";#N/A,#N/A,FALSE,"Taxes";#N/A,#N/A,FALSE,"Other Deductions";#N/A,#N/A,FALSE,"Compensation of Officers"}</definedName>
    <definedName name="Foreign">{#N/A,#N/A,FALSE,"Income";#N/A,#N/A,FALSE,"Cost of Goods Sold";#N/A,#N/A,FALSE,"Other Costs";#N/A,#N/A,FALSE,"Other Income";#N/A,#N/A,FALSE,"Taxes";#N/A,#N/A,FALSE,"Other Deductions";#N/A,#N/A,FALSE,"Compensation of Officers"}</definedName>
    <definedName name="Foreign.Info" localSheetId="2">{#N/A,#N/A,FALSE,"Income";#N/A,#N/A,FALSE,"Cost of Goods Sold";#N/A,#N/A,FALSE,"Other Costs";#N/A,#N/A,FALSE,"Other Income";#N/A,#N/A,FALSE,"Taxes";#N/A,#N/A,FALSE,"Other Deductions";#N/A,#N/A,FALSE,"Compensation of Officers"}</definedName>
    <definedName name="Foreign.Info" localSheetId="4">{#N/A,#N/A,FALSE,"Income";#N/A,#N/A,FALSE,"Cost of Goods Sold";#N/A,#N/A,FALSE,"Other Costs";#N/A,#N/A,FALSE,"Other Income";#N/A,#N/A,FALSE,"Taxes";#N/A,#N/A,FALSE,"Other Deductions";#N/A,#N/A,FALSE,"Compensation of Officers"}</definedName>
    <definedName name="Foreign.Info" localSheetId="1">{#N/A,#N/A,FALSE,"Income";#N/A,#N/A,FALSE,"Cost of Goods Sold";#N/A,#N/A,FALSE,"Other Costs";#N/A,#N/A,FALSE,"Other Income";#N/A,#N/A,FALSE,"Taxes";#N/A,#N/A,FALSE,"Other Deductions";#N/A,#N/A,FALSE,"Compensation of Officers"}</definedName>
    <definedName name="Foreign.Info">{#N/A,#N/A,FALSE,"Income";#N/A,#N/A,FALSE,"Cost of Goods Sold";#N/A,#N/A,FALSE,"Other Costs";#N/A,#N/A,FALSE,"Other Income";#N/A,#N/A,FALSE,"Taxes";#N/A,#N/A,FALSE,"Other Deductions";#N/A,#N/A,FALSE,"Compensation of Officers"}</definedName>
    <definedName name="IQ_CH">110000</definedName>
    <definedName name="IQ_CQ">5000</definedName>
    <definedName name="IQ_CY">10000</definedName>
    <definedName name="IQ_DAILY">500000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NTM">6000</definedName>
    <definedName name="IQ_TODAY">0</definedName>
    <definedName name="IQ_WEEK">50000</definedName>
    <definedName name="IQ_YTD">3000</definedName>
    <definedName name="IQ_YTDMONTH">130000</definedName>
    <definedName name="llc.Info" localSheetId="2">{#N/A,#N/A,FALSE,"Income";#N/A,#N/A,FALSE,"Cost of Goods Sold";#N/A,#N/A,FALSE,"Other Costs";#N/A,#N/A,FALSE,"Other Income";#N/A,#N/A,FALSE,"Taxes";#N/A,#N/A,FALSE,"Other Deductions";#N/A,#N/A,FALSE,"Compensation of Officers"}</definedName>
    <definedName name="llc.Info" localSheetId="4">{#N/A,#N/A,FALSE,"Income";#N/A,#N/A,FALSE,"Cost of Goods Sold";#N/A,#N/A,FALSE,"Other Costs";#N/A,#N/A,FALSE,"Other Income";#N/A,#N/A,FALSE,"Taxes";#N/A,#N/A,FALSE,"Other Deductions";#N/A,#N/A,FALSE,"Compensation of Officers"}</definedName>
    <definedName name="llc.Info" localSheetId="1">{#N/A,#N/A,FALSE,"Income";#N/A,#N/A,FALSE,"Cost of Goods Sold";#N/A,#N/A,FALSE,"Other Costs";#N/A,#N/A,FALSE,"Other Income";#N/A,#N/A,FALSE,"Taxes";#N/A,#N/A,FALSE,"Other Deductions";#N/A,#N/A,FALSE,"Compensation of Officers"}</definedName>
    <definedName name="llc.Info">{#N/A,#N/A,FALSE,"Income";#N/A,#N/A,FALSE,"Cost of Goods Sold";#N/A,#N/A,FALSE,"Other Costs";#N/A,#N/A,FALSE,"Other Income";#N/A,#N/A,FALSE,"Taxes";#N/A,#N/A,FALSE,"Other Deductions";#N/A,#N/A,FALSE,"Compensation of Officers"}</definedName>
    <definedName name="NvsASD">"V2024-03-31"</definedName>
    <definedName name="NvsASD_1">"V2009-12-31"</definedName>
    <definedName name="NvsASD_2">"V2012-02-29"</definedName>
    <definedName name="NvsASD_3">"V2011-03-31"</definedName>
    <definedName name="NvsASD_3_1">"V2010-12-31"</definedName>
    <definedName name="NvsASD_3_1_1">"V2011-03-31"</definedName>
    <definedName name="NvsASD_3_1_1_1">"V2010-12-31"</definedName>
    <definedName name="NvsASD_4">"V2011-03-31"</definedName>
    <definedName name="NvsASD_5">"V2009-08-31"</definedName>
    <definedName name="NvsAutoDrillOk">"VN"</definedName>
    <definedName name="NvsElapsedTime">0.00204861110978527</definedName>
    <definedName name="NvsElapsedTime_1">0.000115740738692693</definedName>
    <definedName name="NvsElapsedTime_2">0.00070601851621177</definedName>
    <definedName name="NvsElapsedTime_3">0.000937500000873115</definedName>
    <definedName name="NvsElapsedTime_3_1">0.000613425923802424</definedName>
    <definedName name="NvsElapsedTime_3_1_1">0.000937500000873115</definedName>
    <definedName name="NvsElapsedTime_3_1_1_1">0.000613425923802424</definedName>
    <definedName name="NvsElapsedTime_4">0.000937500000873115</definedName>
    <definedName name="NvsElapsedTime_5">0.0000347222230629995</definedName>
    <definedName name="NvsEndTime">45404.6596064815</definedName>
    <definedName name="NvsEndTime_1">40192.024212963</definedName>
    <definedName name="NvsEndTime_2">40975.1103935185</definedName>
    <definedName name="NvsEndTime_3">40656.0630324074</definedName>
    <definedName name="NvsEndTime_3_1">40374.0331597222</definedName>
    <definedName name="NvsEndTime_3_1_1">40656.0630324074</definedName>
    <definedName name="NvsEndTime_3_1_1_1">40374.0331597222</definedName>
    <definedName name="NvsEndTime_4">40656.0630324074</definedName>
    <definedName name="NvsEndTime_5">41067.0619675926</definedName>
    <definedName name="NvsEndTime1">40579.062199074</definedName>
    <definedName name="NvsInstanceHook">"NG_Delete_Cols"</definedName>
    <definedName name="NvsInstLang">"VENG"</definedName>
    <definedName name="NvsInstSpec">"%"</definedName>
    <definedName name="NvsInstSpec_1">"%"</definedName>
    <definedName name="NvsInstSpec_3">"%,FBUSINESS_UNIT,V00005"</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ReqBU">"V10000"</definedName>
    <definedName name="NvsReqBUOnly">"VN"</definedName>
    <definedName name="NvsStyleNme">"NoFormat.xls"</definedName>
    <definedName name="NvsTransLed">"VN"</definedName>
    <definedName name="NvsTreeASD">"V2024-03-31"</definedName>
    <definedName name="NvsTreeASD_2">"V2012-02-29"</definedName>
    <definedName name="NvsTreeASD_3">"V2011-03-31"</definedName>
    <definedName name="NvsTreeASD_3_1">"V2010-12-31"</definedName>
    <definedName name="NvsTreeASD_3_1_1">"V2011-03-31"</definedName>
    <definedName name="NvsTreeASD_3_1_1_1">"V2010-12-31"</definedName>
    <definedName name="NvsTreeASD_4">"V2011-03-31"</definedName>
    <definedName name="NvsTreeASD_5">"V2009-08-31"</definedName>
    <definedName name="NvsTreeASD1">"V2007-03-31"</definedName>
    <definedName name="NvsValTbl.ACCOUNT">"GL_ACCOUNT_TBL"</definedName>
    <definedName name="NvsValTbl.AFFILIATE">"AFFILIATE_VW"</definedName>
    <definedName name="NvsValTbl.AFFILIATE_1">"BUS_UNIT_TBL_FS"</definedName>
    <definedName name="NvsValTbl.AFFILIATE_2">"BUS_UNIT_TBL_GL"</definedName>
    <definedName name="NvsValTbl.AFFILIATE_2_1">"AFFILIATE_VW"</definedName>
    <definedName name="NvsValTbl.AFFILIATE_2_1_1">"BUS_UNIT_TBL_GL"</definedName>
    <definedName name="NvsValTbl.AFFILIATE_2_1_1_1">"AFFILIATE_VW"</definedName>
    <definedName name="NvsValTbl.AFFILIATE_3">"BUS_UNIT_TBL_GL"</definedName>
    <definedName name="NvsValTbl.AFFILIATE_INTRA1">"AFFINTRA1_VW"</definedName>
    <definedName name="NvsValTbl.BUSINESS_UNIT">"BUS_UNIT_TBL_FS"</definedName>
    <definedName name="NvsValTbl.CHARTFIELD1">"CHARTFIELD1_TBL"</definedName>
    <definedName name="old" localSheetId="2">{#N/A,#N/A,FALSE,"Income";#N/A,#N/A,FALSE,"Cost of Goods Sold";#N/A,#N/A,FALSE,"Other Costs";#N/A,#N/A,FALSE,"Other Income";#N/A,#N/A,FALSE,"Taxes";#N/A,#N/A,FALSE,"Other Deductions";#N/A,#N/A,FALSE,"Compensation of Officers"}</definedName>
    <definedName name="old" localSheetId="4">{#N/A,#N/A,FALSE,"Income";#N/A,#N/A,FALSE,"Cost of Goods Sold";#N/A,#N/A,FALSE,"Other Costs";#N/A,#N/A,FALSE,"Other Income";#N/A,#N/A,FALSE,"Taxes";#N/A,#N/A,FALSE,"Other Deductions";#N/A,#N/A,FALSE,"Compensation of Officers"}</definedName>
    <definedName name="old" localSheetId="1">{#N/A,#N/A,FALSE,"Income";#N/A,#N/A,FALSE,"Cost of Goods Sold";#N/A,#N/A,FALSE,"Other Costs";#N/A,#N/A,FALSE,"Other Income";#N/A,#N/A,FALSE,"Taxes";#N/A,#N/A,FALSE,"Other Deductions";#N/A,#N/A,FALSE,"Compensation of Officers"}</definedName>
    <definedName name="old">{#N/A,#N/A,FALSE,"Income";#N/A,#N/A,FALSE,"Cost of Goods Sold";#N/A,#N/A,FALSE,"Other Costs";#N/A,#N/A,FALSE,"Other Income";#N/A,#N/A,FALSE,"Taxes";#N/A,#N/A,FALSE,"Other Deductions";#N/A,#N/A,FALSE,"Compensation of Officers"}</definedName>
    <definedName name="_xlnm.Print_Area" localSheetId="2">'Gas ADIT Details'!$A$1:$Q$237</definedName>
    <definedName name="_xlnm.Print_Area" localSheetId="0">'Gas HH'!$A:$J</definedName>
    <definedName name="_xlnm.Print_Area" localSheetId="1">Summary!$A$1:$G$57</definedName>
    <definedName name="Print_Area_Reset" localSheetId="2">OFFSET(Full_Print,0,0,Last_Row)</definedName>
    <definedName name="Print_Area_Reset" localSheetId="4">OFFSET(Full_Print,0,0,Last_Row)</definedName>
    <definedName name="Print_Area_Reset" localSheetId="1">OFFSET(Full_Print,0,0,Last_Row)</definedName>
    <definedName name="Print_Area_Reset">OFFSET(Full_Print,0,0,Last_Row)</definedName>
    <definedName name="_xlnm.Print_Titles">#N/A</definedName>
    <definedName name="RBAL">#N/A</definedName>
    <definedName name="RBREV">#N/A</definedName>
    <definedName name="RBREV1">#N/A</definedName>
    <definedName name="solver_lin" hidden="1">0</definedName>
    <definedName name="solver_num" hidden="1">0</definedName>
    <definedName name="solver_typ" hidden="1">1</definedName>
    <definedName name="solver_val" hidden="1">0</definedName>
    <definedName name="wrn.Aging._.and._.Trend._.Analysis." localSheetId="2">{#N/A,#N/A,FALSE,"Aging Summary";#N/A,#N/A,FALSE,"Ratio Analysis";#N/A,#N/A,FALSE,"Test 120 Day Accts";#N/A,#N/A,FALSE,"Tickmarks"}</definedName>
    <definedName name="wrn.Aging._.and._.Trend._.Analysis." localSheetId="4">{#N/A,#N/A,FALSE,"Aging Summary";#N/A,#N/A,FALSE,"Ratio Analysis";#N/A,#N/A,FALSE,"Test 120 Day Accts";#N/A,#N/A,FALSE,"Tickmarks"}</definedName>
    <definedName name="wrn.Aging._.and._.Trend._.Analysis." localSheetId="1">{#N/A,#N/A,FALSE,"Aging Summary";#N/A,#N/A,FALSE,"Ratio Analysis";#N/A,#N/A,FALSE,"Test 120 Day Accts";#N/A,#N/A,FALSE,"Tickmarks"}</definedName>
    <definedName name="wrn.Aging._.and._.Trend._.Analysis.">{#N/A,#N/A,FALSE,"Aging Summary";#N/A,#N/A,FALSE,"Ratio Analysis";#N/A,#N/A,FALSE,"Test 120 Day Accts";#N/A,#N/A,FALSE,"Tickmarks"}</definedName>
    <definedName name="wrn.All._.Sheets." localSheetId="2">{#N/A,#N/A,TRUE,"Blank";#N/A,#N/A,TRUE,"Report - Portrait";#N/A,#N/A,TRUE,"Report - Landscape";#N/A,#N/A,TRUE,"FAS87 Results"}</definedName>
    <definedName name="wrn.All._.Sheets." localSheetId="4">{#N/A,#N/A,TRUE,"Blank";#N/A,#N/A,TRUE,"Report - Portrait";#N/A,#N/A,TRUE,"Report - Landscape";#N/A,#N/A,TRUE,"FAS87 Results"}</definedName>
    <definedName name="wrn.All._.Sheets." localSheetId="1">{#N/A,#N/A,TRUE,"Blank";#N/A,#N/A,TRUE,"Report - Portrait";#N/A,#N/A,TRUE,"Report - Landscape";#N/A,#N/A,TRUE,"FAS87 Results"}</definedName>
    <definedName name="wrn.All._.Sheets.">{#N/A,#N/A,TRUE,"Blank";#N/A,#N/A,TRUE,"Report - Portrait";#N/A,#N/A,TRUE,"Report - Landscape";#N/A,#N/A,TRUE,"FAS87 Results"}</definedName>
    <definedName name="wrn.NT_T._.Manpower._.by._.Department." localSheetId="2">{"NT&amp;T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4">{"NT&amp;T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{"NT&amp;T TSM",#N/A,FALSE,"Current_Data";"NT&amp;T TRA",#N/A,FALSE,"Current_Data";"NT&amp;T SOP",#N/A,FALSE,"Current_Data";"NT&amp;T REG",#N/A,FALSE,"Current_Data";"NT&amp;T FIN",#N/A,FALSE,"Current_Data";"NT&amp;T Dir",#N/A,FALSE,"Current_Data";"NT&amp;T Asset Strategy",#N/A,FALSE,"Current_Data";"NT&amp;T Asset",#N/A,FALSE,"Current_Data"}</definedName>
    <definedName name="wrn.PrintWorkbook." localSheetId="2">{"Index",#N/A,FALSE,"Index"}</definedName>
    <definedName name="wrn.PrintWorkbook." localSheetId="4">{"Index",#N/A,FALSE,"Index"}</definedName>
    <definedName name="wrn.PrintWorkbook." localSheetId="1">{"Index",#N/A,FALSE,"Index"}</definedName>
    <definedName name="wrn.PrintWorkbook.">{"Index",#N/A,FALSE,"Index"}</definedName>
    <definedName name="xx" localSheetId="2">YTD [4]Contbs!$A$1:$K$93</definedName>
    <definedName name="xx" localSheetId="4">YTD [4]Contbs!$A$1:$K$93</definedName>
    <definedName name="xx" localSheetId="1">YTD [4]Contbs!$A$1:$K$93</definedName>
    <definedName name="xx">YTD [4]Contbs!$A$1:$K$93</definedName>
    <definedName name="yyy" localSheetId="2">{#N/A,#N/A,FALSE,"Sheet1"}</definedName>
    <definedName name="yyy" localSheetId="4">{#N/A,#N/A,FALSE,"Sheet1"}</definedName>
    <definedName name="yyy" localSheetId="1">{#N/A,#N/A,FALSE,"Sheet1"}</definedName>
    <definedName name="yyy">{#N/A,#N/A,FALSE,"Sheet1"}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A226" i="2"/>
  <c r="A227" i="2" s="1"/>
  <c r="A228" i="2" s="1"/>
  <c r="A229" i="2" s="1"/>
  <c r="A230" i="2" s="1"/>
  <c r="A231" i="2" s="1"/>
  <c r="A232" i="2" s="1"/>
  <c r="A233" i="2" s="1"/>
  <c r="A234" i="2" s="1"/>
  <c r="A235" i="2" s="1"/>
  <c r="A236" i="2" s="1"/>
  <c r="A237" i="2" s="1"/>
  <c r="A225" i="2"/>
  <c r="A161" i="2"/>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160" i="2"/>
  <c r="L26" i="1" l="1"/>
  <c r="H21" i="1"/>
  <c r="D21" i="1"/>
  <c r="F18" i="1"/>
  <c r="F17" i="1"/>
  <c r="D18" i="1"/>
  <c r="D17" i="1"/>
  <c r="H36" i="1"/>
  <c r="H35" i="1"/>
  <c r="H34" i="1"/>
  <c r="D35" i="1"/>
  <c r="D34" i="1"/>
  <c r="D33" i="1"/>
  <c r="E43" i="3"/>
  <c r="E42" i="3"/>
  <c r="E40" i="3"/>
  <c r="E39" i="3"/>
  <c r="E37" i="3"/>
  <c r="E36" i="3"/>
  <c r="E34" i="3"/>
  <c r="E33" i="3"/>
  <c r="E30" i="3"/>
  <c r="E29" i="3"/>
  <c r="E27" i="3"/>
  <c r="E26" i="3"/>
  <c r="E24" i="3"/>
  <c r="E23" i="3"/>
  <c r="E21" i="3"/>
  <c r="E20" i="3"/>
  <c r="E17" i="3"/>
  <c r="E16" i="3"/>
  <c r="E14" i="3"/>
  <c r="E13" i="3"/>
  <c r="E56" i="3"/>
  <c r="E55" i="3"/>
  <c r="E53" i="3"/>
  <c r="E52" i="3"/>
  <c r="E50" i="3"/>
  <c r="E49" i="3"/>
  <c r="E47" i="3"/>
  <c r="E46" i="3"/>
  <c r="F56" i="3"/>
  <c r="F55" i="3"/>
  <c r="F53" i="3"/>
  <c r="F52" i="3"/>
  <c r="F50" i="3"/>
  <c r="F49" i="3"/>
  <c r="F47" i="3"/>
  <c r="F46" i="3"/>
  <c r="F43" i="3"/>
  <c r="F42" i="3"/>
  <c r="H33" i="1" s="1"/>
  <c r="F40" i="3"/>
  <c r="F39" i="3"/>
  <c r="H32" i="1" s="1"/>
  <c r="F37" i="3"/>
  <c r="F36" i="3"/>
  <c r="F35" i="1" s="1"/>
  <c r="F34" i="3"/>
  <c r="F33" i="3"/>
  <c r="F34" i="1" s="1"/>
  <c r="F30" i="3"/>
  <c r="F29" i="3"/>
  <c r="F33" i="1" s="1"/>
  <c r="F27" i="3"/>
  <c r="F26" i="3"/>
  <c r="F32" i="1" s="1"/>
  <c r="F24" i="3"/>
  <c r="F23" i="3"/>
  <c r="F21" i="3"/>
  <c r="F20" i="3"/>
  <c r="F17" i="3"/>
  <c r="F16" i="3"/>
  <c r="F14" i="3"/>
  <c r="F13" i="3"/>
  <c r="D32" i="1" s="1"/>
  <c r="F57" i="3"/>
  <c r="F54" i="3"/>
  <c r="F51" i="3"/>
  <c r="F48" i="3"/>
  <c r="F44" i="3"/>
  <c r="F41" i="3"/>
  <c r="F38" i="3"/>
  <c r="F35" i="3"/>
  <c r="F31" i="3"/>
  <c r="F28" i="3"/>
  <c r="F25" i="3"/>
  <c r="F22" i="3"/>
  <c r="F18" i="3"/>
  <c r="F15" i="3"/>
  <c r="D36" i="1" l="1"/>
  <c r="F36" i="1"/>
  <c r="A97" i="2"/>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G4" i="3"/>
  <c r="Q4" i="2" s="1"/>
  <c r="Q3" i="2"/>
  <c r="O237" i="2"/>
  <c r="M237" i="2"/>
  <c r="Q237" i="2" s="1"/>
  <c r="O236" i="2"/>
  <c r="M236" i="2"/>
  <c r="Q236" i="2" s="1"/>
  <c r="O235" i="2"/>
  <c r="M235" i="2"/>
  <c r="O234" i="2"/>
  <c r="M234" i="2"/>
  <c r="O233" i="2"/>
  <c r="M233" i="2"/>
  <c r="O232" i="2"/>
  <c r="M232" i="2"/>
  <c r="O231" i="2"/>
  <c r="M231" i="2"/>
  <c r="Q231" i="2" s="1"/>
  <c r="O230" i="2"/>
  <c r="M230" i="2"/>
  <c r="O229" i="2"/>
  <c r="M229" i="2"/>
  <c r="Q229" i="2" s="1"/>
  <c r="O228" i="2"/>
  <c r="M228" i="2"/>
  <c r="O227" i="2"/>
  <c r="M227" i="2"/>
  <c r="O226" i="2"/>
  <c r="M226" i="2"/>
  <c r="O225" i="2"/>
  <c r="M225" i="2"/>
  <c r="O224" i="2"/>
  <c r="M224" i="2"/>
  <c r="Q224" i="2" s="1"/>
  <c r="O209" i="2"/>
  <c r="M209" i="2"/>
  <c r="O208" i="2"/>
  <c r="M208" i="2"/>
  <c r="O207" i="2"/>
  <c r="M207" i="2"/>
  <c r="O206" i="2"/>
  <c r="M206" i="2"/>
  <c r="O205" i="2"/>
  <c r="M205" i="2"/>
  <c r="O204" i="2"/>
  <c r="M204" i="2"/>
  <c r="O203" i="2"/>
  <c r="M203" i="2"/>
  <c r="Q203" i="2" s="1"/>
  <c r="O202" i="2"/>
  <c r="M202" i="2"/>
  <c r="Q202" i="2" s="1"/>
  <c r="O201" i="2"/>
  <c r="M201" i="2"/>
  <c r="O200" i="2"/>
  <c r="M200" i="2"/>
  <c r="O199" i="2"/>
  <c r="M199" i="2"/>
  <c r="O198" i="2"/>
  <c r="M198" i="2"/>
  <c r="Q198" i="2" s="1"/>
  <c r="O197" i="2"/>
  <c r="M197" i="2"/>
  <c r="O196" i="2"/>
  <c r="M196" i="2"/>
  <c r="O195" i="2"/>
  <c r="M195" i="2"/>
  <c r="Q195" i="2" s="1"/>
  <c r="O194" i="2"/>
  <c r="M194" i="2"/>
  <c r="Q194" i="2" s="1"/>
  <c r="O193" i="2"/>
  <c r="M193" i="2"/>
  <c r="O192" i="2"/>
  <c r="M192" i="2"/>
  <c r="O191" i="2"/>
  <c r="M191" i="2"/>
  <c r="O190" i="2"/>
  <c r="M190" i="2"/>
  <c r="O189" i="2"/>
  <c r="M189" i="2"/>
  <c r="Q189" i="2" s="1"/>
  <c r="O188" i="2"/>
  <c r="M188" i="2"/>
  <c r="Q188" i="2" s="1"/>
  <c r="O187" i="2"/>
  <c r="M187" i="2"/>
  <c r="Q187" i="2" s="1"/>
  <c r="O186" i="2"/>
  <c r="M186" i="2"/>
  <c r="O185" i="2"/>
  <c r="M185" i="2"/>
  <c r="O184" i="2"/>
  <c r="M184" i="2"/>
  <c r="Q184" i="2" s="1"/>
  <c r="O183" i="2"/>
  <c r="M183" i="2"/>
  <c r="O182" i="2"/>
  <c r="M182" i="2"/>
  <c r="Q182" i="2" s="1"/>
  <c r="O181" i="2"/>
  <c r="M181" i="2"/>
  <c r="O180" i="2"/>
  <c r="M180" i="2"/>
  <c r="Q180" i="2" s="1"/>
  <c r="O179" i="2"/>
  <c r="M179" i="2"/>
  <c r="O178" i="2"/>
  <c r="M178" i="2"/>
  <c r="O177" i="2"/>
  <c r="M177" i="2"/>
  <c r="O176" i="2"/>
  <c r="M176" i="2"/>
  <c r="O175" i="2"/>
  <c r="M175" i="2"/>
  <c r="Q175" i="2" s="1"/>
  <c r="O174" i="2"/>
  <c r="M174" i="2"/>
  <c r="O173" i="2"/>
  <c r="M173" i="2"/>
  <c r="Q173" i="2" s="1"/>
  <c r="O172" i="2"/>
  <c r="M172" i="2"/>
  <c r="O171" i="2"/>
  <c r="M171" i="2"/>
  <c r="O170" i="2"/>
  <c r="M170" i="2"/>
  <c r="Q170" i="2" s="1"/>
  <c r="O169" i="2"/>
  <c r="M169" i="2"/>
  <c r="O168" i="2"/>
  <c r="M168" i="2"/>
  <c r="Q168" i="2" s="1"/>
  <c r="O167" i="2"/>
  <c r="M167" i="2"/>
  <c r="Q167" i="2" s="1"/>
  <c r="O166" i="2"/>
  <c r="M166" i="2"/>
  <c r="Q166" i="2" s="1"/>
  <c r="O165" i="2"/>
  <c r="M165" i="2"/>
  <c r="O164" i="2"/>
  <c r="M164" i="2"/>
  <c r="O163" i="2"/>
  <c r="M163" i="2"/>
  <c r="O162" i="2"/>
  <c r="M162" i="2"/>
  <c r="O161" i="2"/>
  <c r="M161" i="2"/>
  <c r="Q161" i="2" s="1"/>
  <c r="O160" i="2"/>
  <c r="M160" i="2"/>
  <c r="Q160" i="2" s="1"/>
  <c r="O159" i="2"/>
  <c r="M159" i="2"/>
  <c r="Q159" i="2" s="1"/>
  <c r="O143" i="2"/>
  <c r="M143" i="2"/>
  <c r="O142" i="2"/>
  <c r="M142" i="2"/>
  <c r="O141" i="2"/>
  <c r="M141" i="2"/>
  <c r="Q141" i="2" s="1"/>
  <c r="O140" i="2"/>
  <c r="M140" i="2"/>
  <c r="O139" i="2"/>
  <c r="M139" i="2"/>
  <c r="O138" i="2"/>
  <c r="M138" i="2"/>
  <c r="Q138" i="2" s="1"/>
  <c r="O137" i="2"/>
  <c r="M137" i="2"/>
  <c r="O136" i="2"/>
  <c r="M136" i="2"/>
  <c r="O135" i="2"/>
  <c r="M135" i="2"/>
  <c r="O134" i="2"/>
  <c r="M134" i="2"/>
  <c r="Q134" i="2" s="1"/>
  <c r="O133" i="2"/>
  <c r="M133" i="2"/>
  <c r="O132" i="2"/>
  <c r="M132" i="2"/>
  <c r="O131" i="2"/>
  <c r="M131" i="2"/>
  <c r="Q131" i="2" s="1"/>
  <c r="O130" i="2"/>
  <c r="M130" i="2"/>
  <c r="Q130" i="2" s="1"/>
  <c r="O129" i="2"/>
  <c r="M129" i="2"/>
  <c r="O128" i="2"/>
  <c r="M128" i="2"/>
  <c r="O127" i="2"/>
  <c r="M127" i="2"/>
  <c r="Q127" i="2" s="1"/>
  <c r="O126" i="2"/>
  <c r="M126" i="2"/>
  <c r="O125" i="2"/>
  <c r="M125" i="2"/>
  <c r="O124" i="2"/>
  <c r="M124" i="2"/>
  <c r="O123" i="2"/>
  <c r="M123" i="2"/>
  <c r="O122" i="2"/>
  <c r="M122" i="2"/>
  <c r="O121" i="2"/>
  <c r="M121" i="2"/>
  <c r="O120" i="2"/>
  <c r="M120" i="2"/>
  <c r="Q120" i="2" s="1"/>
  <c r="O119" i="2"/>
  <c r="M119" i="2"/>
  <c r="O118" i="2"/>
  <c r="M118" i="2"/>
  <c r="Q118" i="2" s="1"/>
  <c r="O117" i="2"/>
  <c r="M117" i="2"/>
  <c r="Q117" i="2" s="1"/>
  <c r="O116" i="2"/>
  <c r="M116" i="2"/>
  <c r="O115" i="2"/>
  <c r="M115" i="2"/>
  <c r="O114" i="2"/>
  <c r="M114" i="2"/>
  <c r="O113" i="2"/>
  <c r="M113" i="2"/>
  <c r="O112" i="2"/>
  <c r="M112" i="2"/>
  <c r="O111" i="2"/>
  <c r="M111" i="2"/>
  <c r="O110" i="2"/>
  <c r="M110" i="2"/>
  <c r="Q110" i="2" s="1"/>
  <c r="O109" i="2"/>
  <c r="M109" i="2"/>
  <c r="Q109" i="2" s="1"/>
  <c r="O108" i="2"/>
  <c r="M108" i="2"/>
  <c r="O107" i="2"/>
  <c r="M107" i="2"/>
  <c r="O106" i="2"/>
  <c r="M106" i="2"/>
  <c r="O105" i="2"/>
  <c r="M105" i="2"/>
  <c r="O104" i="2"/>
  <c r="M104" i="2"/>
  <c r="O103" i="2"/>
  <c r="M103" i="2"/>
  <c r="O102" i="2"/>
  <c r="M102" i="2"/>
  <c r="O101" i="2"/>
  <c r="M101" i="2"/>
  <c r="O100" i="2"/>
  <c r="M100" i="2"/>
  <c r="O99" i="2"/>
  <c r="M99" i="2"/>
  <c r="O98" i="2"/>
  <c r="M98" i="2"/>
  <c r="O97" i="2"/>
  <c r="M97" i="2"/>
  <c r="O96" i="2"/>
  <c r="M96" i="2"/>
  <c r="O95" i="2"/>
  <c r="M95" i="2"/>
  <c r="O94" i="2"/>
  <c r="M94" i="2"/>
  <c r="O93" i="2"/>
  <c r="M93" i="2"/>
  <c r="O92" i="2"/>
  <c r="M92" i="2"/>
  <c r="O91" i="2"/>
  <c r="M91" i="2"/>
  <c r="O90" i="2"/>
  <c r="M90" i="2"/>
  <c r="Q90" i="2" s="1"/>
  <c r="O89" i="2"/>
  <c r="M89" i="2"/>
  <c r="Q89" i="2" s="1"/>
  <c r="O88" i="2"/>
  <c r="M88" i="2"/>
  <c r="O87" i="2"/>
  <c r="M87" i="2"/>
  <c r="O86" i="2"/>
  <c r="M86" i="2"/>
  <c r="O85" i="2"/>
  <c r="M85" i="2"/>
  <c r="O84" i="2"/>
  <c r="M84" i="2"/>
  <c r="O83" i="2"/>
  <c r="M83" i="2"/>
  <c r="O82" i="2"/>
  <c r="M82" i="2"/>
  <c r="Q82" i="2" s="1"/>
  <c r="O81" i="2"/>
  <c r="M81" i="2"/>
  <c r="O80" i="2"/>
  <c r="M80" i="2"/>
  <c r="O79" i="2"/>
  <c r="M79" i="2"/>
  <c r="O78" i="2"/>
  <c r="M78" i="2"/>
  <c r="O77" i="2"/>
  <c r="M77" i="2"/>
  <c r="O76" i="2"/>
  <c r="M76" i="2"/>
  <c r="O75" i="2"/>
  <c r="M75" i="2"/>
  <c r="Q75" i="2" s="1"/>
  <c r="O74" i="2"/>
  <c r="M74" i="2"/>
  <c r="O73" i="2"/>
  <c r="M73" i="2"/>
  <c r="O72" i="2"/>
  <c r="M72" i="2"/>
  <c r="O71" i="2"/>
  <c r="M71" i="2"/>
  <c r="O70" i="2"/>
  <c r="M70" i="2"/>
  <c r="O69" i="2"/>
  <c r="M69" i="2"/>
  <c r="O68" i="2"/>
  <c r="M68" i="2"/>
  <c r="Q68" i="2" s="1"/>
  <c r="O67" i="2"/>
  <c r="M67" i="2"/>
  <c r="Q67" i="2" s="1"/>
  <c r="O66" i="2"/>
  <c r="M66" i="2"/>
  <c r="O65" i="2"/>
  <c r="M65" i="2"/>
  <c r="O64" i="2"/>
  <c r="M64" i="2"/>
  <c r="O63" i="2"/>
  <c r="M63" i="2"/>
  <c r="O62" i="2"/>
  <c r="M62" i="2"/>
  <c r="O61" i="2"/>
  <c r="M61" i="2"/>
  <c r="O60" i="2"/>
  <c r="M60" i="2"/>
  <c r="Q60" i="2" s="1"/>
  <c r="O59" i="2"/>
  <c r="M59" i="2"/>
  <c r="O58" i="2"/>
  <c r="M58" i="2"/>
  <c r="O57" i="2"/>
  <c r="M57" i="2"/>
  <c r="O56" i="2"/>
  <c r="M56" i="2"/>
  <c r="O55" i="2"/>
  <c r="M55" i="2"/>
  <c r="O54" i="2"/>
  <c r="M54" i="2"/>
  <c r="O53" i="2"/>
  <c r="M53" i="2"/>
  <c r="Q53" i="2" s="1"/>
  <c r="O52" i="2"/>
  <c r="M52" i="2"/>
  <c r="O51" i="2"/>
  <c r="M51" i="2"/>
  <c r="O50" i="2"/>
  <c r="M50" i="2"/>
  <c r="O49" i="2"/>
  <c r="M49" i="2"/>
  <c r="O48" i="2"/>
  <c r="M48" i="2"/>
  <c r="Q48" i="2" s="1"/>
  <c r="O47" i="2"/>
  <c r="M47" i="2"/>
  <c r="Q47" i="2" s="1"/>
  <c r="O46" i="2"/>
  <c r="M46" i="2"/>
  <c r="Q46" i="2" s="1"/>
  <c r="O45" i="2"/>
  <c r="M45" i="2"/>
  <c r="O44" i="2"/>
  <c r="M44" i="2"/>
  <c r="O43" i="2"/>
  <c r="M43" i="2"/>
  <c r="O42" i="2"/>
  <c r="M42" i="2"/>
  <c r="O41" i="2"/>
  <c r="M41" i="2"/>
  <c r="O40" i="2"/>
  <c r="M40" i="2"/>
  <c r="Q40" i="2" s="1"/>
  <c r="O39" i="2"/>
  <c r="M39" i="2"/>
  <c r="Q39" i="2" s="1"/>
  <c r="O38" i="2"/>
  <c r="M38" i="2"/>
  <c r="O37" i="2"/>
  <c r="M37" i="2"/>
  <c r="O36" i="2"/>
  <c r="M36" i="2"/>
  <c r="O35" i="2"/>
  <c r="M35" i="2"/>
  <c r="O34" i="2"/>
  <c r="M34" i="2"/>
  <c r="O33" i="2"/>
  <c r="M33" i="2"/>
  <c r="Q33" i="2" s="1"/>
  <c r="O32" i="2"/>
  <c r="M32" i="2"/>
  <c r="Q32" i="2" s="1"/>
  <c r="O31" i="2"/>
  <c r="M31" i="2"/>
  <c r="O30" i="2"/>
  <c r="M30" i="2"/>
  <c r="O29" i="2"/>
  <c r="M29" i="2"/>
  <c r="O28" i="2"/>
  <c r="M28" i="2"/>
  <c r="O27" i="2"/>
  <c r="M27" i="2"/>
  <c r="O26" i="2"/>
  <c r="M26" i="2"/>
  <c r="Q26" i="2" s="1"/>
  <c r="O25" i="2"/>
  <c r="M25" i="2"/>
  <c r="O24" i="2"/>
  <c r="M24" i="2"/>
  <c r="O23" i="2"/>
  <c r="M23" i="2"/>
  <c r="O22" i="2"/>
  <c r="M22" i="2"/>
  <c r="O21" i="2"/>
  <c r="M21" i="2"/>
  <c r="O20" i="2"/>
  <c r="M20" i="2"/>
  <c r="O19" i="2"/>
  <c r="M19" i="2"/>
  <c r="O18" i="2"/>
  <c r="M18" i="2"/>
  <c r="Q18" i="2" s="1"/>
  <c r="O17" i="2"/>
  <c r="M17" i="2"/>
  <c r="A14" i="3"/>
  <c r="A15" i="3" s="1"/>
  <c r="A16" i="3" s="1"/>
  <c r="A17" i="3" s="1"/>
  <c r="A18" i="3" s="1"/>
  <c r="A20" i="3" s="1"/>
  <c r="A21" i="3" s="1"/>
  <c r="A22" i="3" s="1"/>
  <c r="A23" i="3" s="1"/>
  <c r="A24" i="3" s="1"/>
  <c r="A25" i="3" s="1"/>
  <c r="A26" i="3" s="1"/>
  <c r="A27" i="3" s="1"/>
  <c r="A28" i="3" s="1"/>
  <c r="A29" i="3" s="1"/>
  <c r="A30" i="3" s="1"/>
  <c r="A31" i="3" s="1"/>
  <c r="A33" i="3" s="1"/>
  <c r="A34" i="3" s="1"/>
  <c r="A35" i="3" s="1"/>
  <c r="A36" i="3" s="1"/>
  <c r="A37" i="3" s="1"/>
  <c r="A38" i="3" s="1"/>
  <c r="A39" i="3" s="1"/>
  <c r="A40" i="3" s="1"/>
  <c r="A41" i="3" s="1"/>
  <c r="A42" i="3" s="1"/>
  <c r="A43" i="3" s="1"/>
  <c r="A44" i="3" s="1"/>
  <c r="A46" i="3" s="1"/>
  <c r="A47" i="3" s="1"/>
  <c r="A48" i="3" s="1"/>
  <c r="A49" i="3" s="1"/>
  <c r="A50" i="3" s="1"/>
  <c r="A51" i="3" s="1"/>
  <c r="A52" i="3" s="1"/>
  <c r="A53" i="3" s="1"/>
  <c r="A54" i="3" s="1"/>
  <c r="A55" i="3" s="1"/>
  <c r="A56" i="3" s="1"/>
  <c r="A57" i="3" s="1"/>
  <c r="Q211" i="2"/>
  <c r="Q210" i="2"/>
  <c r="Q145" i="2"/>
  <c r="Q144" i="2"/>
  <c r="D37" i="1"/>
  <c r="D40" i="1" s="1"/>
  <c r="H37" i="1"/>
  <c r="F37" i="1"/>
  <c r="D19" i="1"/>
  <c r="H18" i="1"/>
  <c r="H17" i="1"/>
  <c r="A17" i="1"/>
  <c r="A18" i="1" s="1"/>
  <c r="A19" i="1" s="1"/>
  <c r="A20" i="1" s="1"/>
  <c r="A21" i="1" s="1"/>
  <c r="A22" i="1" s="1"/>
  <c r="A24" i="1" s="1"/>
  <c r="A25" i="1" s="1"/>
  <c r="A26" i="1" s="1"/>
  <c r="A32" i="1" s="1"/>
  <c r="A33" i="1" s="1"/>
  <c r="A34" i="1" s="1"/>
  <c r="A35" i="1" s="1"/>
  <c r="A36" i="1" s="1"/>
  <c r="A37" i="1" s="1"/>
  <c r="A40" i="1" s="1"/>
  <c r="A42" i="1" s="1"/>
  <c r="A43" i="1" s="1"/>
  <c r="A44" i="1" s="1"/>
  <c r="A45" i="1" s="1"/>
  <c r="A46" i="1" s="1"/>
  <c r="A48" i="1" s="1"/>
  <c r="A50" i="1" s="1"/>
  <c r="H19" i="1" l="1"/>
  <c r="J20" i="1" s="1"/>
  <c r="D43" i="1" s="1"/>
  <c r="D22" i="1"/>
  <c r="Q225" i="2"/>
  <c r="Q37" i="2"/>
  <c r="Q44" i="2"/>
  <c r="Q51" i="2"/>
  <c r="Q58" i="2"/>
  <c r="Q79" i="2"/>
  <c r="Q86" i="2"/>
  <c r="Q100" i="2"/>
  <c r="Q121" i="2"/>
  <c r="Q135" i="2"/>
  <c r="Q142" i="2"/>
  <c r="Q164" i="2"/>
  <c r="Q171" i="2"/>
  <c r="Q192" i="2"/>
  <c r="Q199" i="2"/>
  <c r="Q227" i="2"/>
  <c r="Q234" i="2"/>
  <c r="Q129" i="2"/>
  <c r="Q186" i="2"/>
  <c r="Q226" i="2"/>
  <c r="Q95" i="2"/>
  <c r="Q93" i="2"/>
  <c r="Q22" i="2"/>
  <c r="Q205" i="2"/>
  <c r="Q106" i="2"/>
  <c r="Q228" i="2"/>
  <c r="Q235" i="2"/>
  <c r="Q50" i="2"/>
  <c r="Q99" i="2"/>
  <c r="Q36" i="2"/>
  <c r="Q64" i="2"/>
  <c r="Q78" i="2"/>
  <c r="Q92" i="2"/>
  <c r="Q232" i="2"/>
  <c r="Q113" i="2"/>
  <c r="Q17" i="2"/>
  <c r="Q24" i="2"/>
  <c r="Q31" i="2"/>
  <c r="Q52" i="2"/>
  <c r="Q59" i="2"/>
  <c r="Q66" i="2"/>
  <c r="Q73" i="2"/>
  <c r="Q80" i="2"/>
  <c r="Q87" i="2"/>
  <c r="Q94" i="2"/>
  <c r="Q101" i="2"/>
  <c r="Q108" i="2"/>
  <c r="Q122" i="2"/>
  <c r="Q165" i="2"/>
  <c r="Q172" i="2"/>
  <c r="Q193" i="2"/>
  <c r="Q200" i="2"/>
  <c r="Q207" i="2"/>
  <c r="Q19" i="2"/>
  <c r="Q209" i="2"/>
  <c r="Q20" i="2"/>
  <c r="Q132" i="2"/>
  <c r="Q27" i="2"/>
  <c r="Q55" i="2"/>
  <c r="Q69" i="2"/>
  <c r="Q97" i="2"/>
  <c r="Q139" i="2"/>
  <c r="Q28" i="2"/>
  <c r="Q35" i="2"/>
  <c r="Q56" i="2"/>
  <c r="Q63" i="2"/>
  <c r="Q84" i="2"/>
  <c r="Q91" i="2"/>
  <c r="Q98" i="2"/>
  <c r="Q105" i="2"/>
  <c r="Q112" i="2"/>
  <c r="Q119" i="2"/>
  <c r="Q133" i="2"/>
  <c r="Q140" i="2"/>
  <c r="Q162" i="2"/>
  <c r="Q169" i="2"/>
  <c r="Q176" i="2"/>
  <c r="Q183" i="2"/>
  <c r="Q190" i="2"/>
  <c r="Q204" i="2"/>
  <c r="Q23" i="2"/>
  <c r="Q30" i="2"/>
  <c r="Q43" i="2"/>
  <c r="Q70" i="2"/>
  <c r="Q77" i="2"/>
  <c r="Q83" i="2"/>
  <c r="Q104" i="2"/>
  <c r="Q124" i="2"/>
  <c r="Q137" i="2"/>
  <c r="Q179" i="2"/>
  <c r="Q206" i="2"/>
  <c r="Q125" i="2"/>
  <c r="Q57" i="2"/>
  <c r="Q71" i="2"/>
  <c r="Q25" i="2"/>
  <c r="Q38" i="2"/>
  <c r="Q45" i="2"/>
  <c r="Q65" i="2"/>
  <c r="Q72" i="2"/>
  <c r="Q85" i="2"/>
  <c r="Q126" i="2"/>
  <c r="Q174" i="2"/>
  <c r="Q181" i="2"/>
  <c r="Q201" i="2"/>
  <c r="Q208" i="2"/>
  <c r="Q111" i="2"/>
  <c r="Q114" i="2"/>
  <c r="Q196" i="2"/>
  <c r="Q74" i="2"/>
  <c r="Q230" i="2"/>
  <c r="Q233" i="2"/>
  <c r="Q21" i="2"/>
  <c r="Q34" i="2"/>
  <c r="Q54" i="2"/>
  <c r="Q61" i="2"/>
  <c r="Q81" i="2"/>
  <c r="Q88" i="2"/>
  <c r="Q115" i="2"/>
  <c r="Q128" i="2"/>
  <c r="Q197" i="2"/>
  <c r="Q163" i="2"/>
  <c r="Q41" i="2"/>
  <c r="Q62" i="2"/>
  <c r="Q116" i="2"/>
  <c r="Q177" i="2"/>
  <c r="Q29" i="2"/>
  <c r="Q42" i="2"/>
  <c r="Q49" i="2"/>
  <c r="Q76" i="2"/>
  <c r="Q96" i="2"/>
  <c r="Q103" i="2"/>
  <c r="Q123" i="2"/>
  <c r="Q136" i="2"/>
  <c r="Q143" i="2"/>
  <c r="Q178" i="2"/>
  <c r="Q185" i="2"/>
  <c r="Q191" i="2"/>
  <c r="Q212" i="2"/>
  <c r="Q146" i="2"/>
  <c r="Q213" i="2"/>
  <c r="Q147" i="2"/>
  <c r="Q107" i="2"/>
  <c r="Q102" i="2"/>
  <c r="H40" i="1"/>
  <c r="F40" i="1"/>
  <c r="J21" i="1"/>
  <c r="J25" i="1" l="1"/>
  <c r="J19" i="1"/>
  <c r="D42" i="1" s="1"/>
  <c r="H43" i="1"/>
  <c r="H42" i="1"/>
  <c r="H44" i="1"/>
  <c r="J24" i="1"/>
  <c r="J26" i="1" s="1"/>
  <c r="D44" i="1"/>
  <c r="F43" i="1"/>
  <c r="F42" i="1"/>
  <c r="F44" i="1"/>
  <c r="D45" i="1" l="1"/>
  <c r="D46" i="1" s="1"/>
  <c r="F45" i="1"/>
  <c r="F46" i="1" s="1"/>
  <c r="H45" i="1"/>
  <c r="H46" i="1" s="1"/>
  <c r="H48" i="1"/>
  <c r="F48" i="1"/>
  <c r="D48" i="1"/>
  <c r="H50" i="1" l="1"/>
  <c r="F50" i="1"/>
  <c r="D50" i="1"/>
</calcChain>
</file>

<file path=xl/sharedStrings.xml><?xml version="1.0" encoding="utf-8"?>
<sst xmlns="http://schemas.openxmlformats.org/spreadsheetml/2006/main" count="378" uniqueCount="125">
  <si>
    <t>Gas Distribution Assets</t>
  </si>
  <si>
    <t>Inputs:</t>
  </si>
  <si>
    <t>(a)</t>
  </si>
  <si>
    <t>(b)</t>
  </si>
  <si>
    <t>(c)</t>
  </si>
  <si>
    <t>(d)</t>
  </si>
  <si>
    <t>Tax Rate</t>
  </si>
  <si>
    <t>Capital Structure (%)</t>
  </si>
  <si>
    <t>Debt Rate (%)</t>
  </si>
  <si>
    <t>Cost (%)</t>
  </si>
  <si>
    <t>Cost Ratios (%)</t>
  </si>
  <si>
    <t>Lines 4 thru 6 
(a) x (c)</t>
  </si>
  <si>
    <t>Long Term Debt</t>
  </si>
  <si>
    <t>Short Term Debt</t>
  </si>
  <si>
    <t>Debt Weighting</t>
  </si>
  <si>
    <t>Cols (a) &amp; (c) = Lines 2+3</t>
  </si>
  <si>
    <t>Preferred Equity</t>
  </si>
  <si>
    <t>Common Equity</t>
  </si>
  <si>
    <t>Total</t>
  </si>
  <si>
    <t>Lines 4+5+6</t>
  </si>
  <si>
    <t>WACC (after-tax)</t>
  </si>
  <si>
    <t>Lines 4+5+6, Col (d)</t>
  </si>
  <si>
    <t>Tax Gross-up on Common Equity</t>
  </si>
  <si>
    <t>(Lines 5(d) + 6(d)) * 
Line(a) / (1 - Line 1(a))</t>
  </si>
  <si>
    <t>Revenue WACC (pre-tax)</t>
  </si>
  <si>
    <t>Lines 8+9, Col (d)</t>
  </si>
  <si>
    <t>Increase/(Decrease) in Rate Base Due to Change in ADIT</t>
  </si>
  <si>
    <t>July</t>
  </si>
  <si>
    <t>October</t>
  </si>
  <si>
    <t>January</t>
  </si>
  <si>
    <t>April</t>
  </si>
  <si>
    <t>5-Quarter Average</t>
  </si>
  <si>
    <t>Adjusted Rate Base</t>
  </si>
  <si>
    <t>Line 16</t>
  </si>
  <si>
    <t>Debt Return</t>
  </si>
  <si>
    <t>Line 17 * Line 4(d)</t>
  </si>
  <si>
    <t xml:space="preserve">Preferred Equity Return </t>
  </si>
  <si>
    <t>Line 17 * Line 5(d)</t>
  </si>
  <si>
    <t>Common Equity Return</t>
  </si>
  <si>
    <t>Line 17 * Line 6(d)</t>
  </si>
  <si>
    <t>Taxes on Equity (21%)</t>
  </si>
  <si>
    <t>(Lines (19+20) / (1 - Line 1)) * Line 1</t>
  </si>
  <si>
    <t>Total Unadjusted Revenue</t>
  </si>
  <si>
    <t>Sum of Lines 18 thru 21</t>
  </si>
  <si>
    <t xml:space="preserve">Increase/(Decrease) in Revenue Requirement </t>
  </si>
  <si>
    <t>- Line 16 * Line 10(d)</t>
  </si>
  <si>
    <t>Total Revenue</t>
  </si>
  <si>
    <t>Lines 22 + 23</t>
  </si>
  <si>
    <t>Year</t>
  </si>
  <si>
    <t>Notes</t>
  </si>
  <si>
    <t>(e)</t>
  </si>
  <si>
    <t>(f)</t>
  </si>
  <si>
    <t>June</t>
  </si>
  <si>
    <t>Chk w/DJE-2 Revised by MDL</t>
  </si>
  <si>
    <t>September</t>
  </si>
  <si>
    <t>December</t>
  </si>
  <si>
    <t>March</t>
  </si>
  <si>
    <t>Source:\\nyhcbnas02\radata1\2017 ri gas\ESM\FY 2017 ESM Calculation.xlsx</t>
  </si>
  <si>
    <t>Line No.</t>
  </si>
  <si>
    <t>Date</t>
  </si>
  <si>
    <t>Incr / (Decr) in Rate Base for Change in ADIT</t>
  </si>
  <si>
    <t>Incr / (Decr) in Rate Base for Unamortized Investment Tax Credit Balance</t>
  </si>
  <si>
    <t>Total Incr / (Decr) in Rate Base</t>
  </si>
  <si>
    <t>ITC Change</t>
  </si>
  <si>
    <t>Quarter Month</t>
  </si>
  <si>
    <t>(a) + (b)</t>
  </si>
  <si>
    <t>(b) - Prior (b)</t>
  </si>
  <si>
    <t>(a) - Prior (a)</t>
  </si>
  <si>
    <t>(d) + (e)</t>
  </si>
  <si>
    <t>d/b/a RHODE ISLAND ENERGY</t>
  </si>
  <si>
    <t>Page 2 of 5</t>
  </si>
  <si>
    <t xml:space="preserve">Customer Hold Harmless Credit from 2006 Acquisition </t>
  </si>
  <si>
    <t>Quarterly Computation of the Increase in Gas Distribution's Rate Base for the Change of ADIT</t>
  </si>
  <si>
    <t>Federal Deferred Income Tax Change</t>
  </si>
  <si>
    <t>Total Quarterly Change</t>
  </si>
  <si>
    <t>Page 3 of 5</t>
  </si>
  <si>
    <t>Page 4 of 5</t>
  </si>
  <si>
    <t>Page 5 of 5</t>
  </si>
  <si>
    <t>Quarterly Computation of the Increase/(Decrease) in Gas Distribution's Rate Base for the Change of ADIT</t>
  </si>
  <si>
    <t>Customer Hold Harmless Credit from 2006 Acquisition Impacts</t>
  </si>
  <si>
    <t xml:space="preserve"> Line 2(c)</t>
  </si>
  <si>
    <t xml:space="preserve"> Line 3(c)</t>
  </si>
  <si>
    <t xml:space="preserve"> Line 4(c)</t>
  </si>
  <si>
    <t xml:space="preserve"> Line 5(c)</t>
  </si>
  <si>
    <t xml:space="preserve"> Line 6(c)</t>
  </si>
  <si>
    <t xml:space="preserve"> Line 7(c)</t>
  </si>
  <si>
    <t xml:space="preserve"> Line 8(c)</t>
  </si>
  <si>
    <t xml:space="preserve"> Line 9(c)</t>
  </si>
  <si>
    <t xml:space="preserve"> Line 10(c)</t>
  </si>
  <si>
    <t xml:space="preserve"> Line 11(c)</t>
  </si>
  <si>
    <t xml:space="preserve"> Line 12(c)</t>
  </si>
  <si>
    <t xml:space="preserve"> Line 13(c)</t>
  </si>
  <si>
    <t xml:space="preserve"> Line 14(c)</t>
  </si>
  <si>
    <t xml:space="preserve"> Line 15(c)</t>
  </si>
  <si>
    <t>Reference</t>
  </si>
  <si>
    <t>Increase / (Decrease) in Rate Base</t>
  </si>
  <si>
    <t>Impact of Elimination of ADIT and Hold Harmless Commitment on 2006 Acquisition</t>
  </si>
  <si>
    <t>See Support from Page 4 of Rev Req</t>
  </si>
  <si>
    <t>LT Debt</t>
  </si>
  <si>
    <t>LT Debt Cost</t>
  </si>
  <si>
    <t>ST Debt</t>
  </si>
  <si>
    <t>ST Debt Cost</t>
  </si>
  <si>
    <t>Equity Cost</t>
  </si>
  <si>
    <t>WACC (Pre-Tax)</t>
  </si>
  <si>
    <t>WACC (After-Tax)</t>
  </si>
  <si>
    <t>Notes for Support File</t>
  </si>
  <si>
    <t>Check</t>
  </si>
  <si>
    <t xml:space="preserve">This support will need to be updated with the latest capital structure once final. </t>
  </si>
  <si>
    <t>Amount above is the latest calc as of 11/16/2025 9:30PM</t>
  </si>
  <si>
    <t>Calculation of Hold Harmless on Assets placed-in-service through the date of Acquisition (August 24, 2006):</t>
  </si>
  <si>
    <t>Page 2, Lines 1(b), 13(b) and 25(b)</t>
  </si>
  <si>
    <t>Page 2, Lines 4(b), 16(b) and 28(b)</t>
  </si>
  <si>
    <t>Page 2, Lines 7(b), 19(b) and 31(b)</t>
  </si>
  <si>
    <t>Page 2, Lines 10(b), 22(b) and 34(b)</t>
  </si>
  <si>
    <t>Page 2, Lines 13(b), 25(b) and 37(b)</t>
  </si>
  <si>
    <t>Rate Year 1
July 2026 thru
 July 2027</t>
  </si>
  <si>
    <t>Rate Year 2
July 2027 thru
 July 2028</t>
  </si>
  <si>
    <t>Data Year 1
July 2028 thru
 July 2029</t>
  </si>
  <si>
    <t>Monthly Summary of the Increase/(Decrease) in Rate Base for the Change of ADIT 
resulting from the impacts of the 2006 Acquisition</t>
  </si>
  <si>
    <t>Sch SAB-1-GAS, Page 4</t>
  </si>
  <si>
    <t>THE NARRAGANSETT ELECTRIC COMPANY</t>
  </si>
  <si>
    <t>RIPUC Docket No. 25-45-GE</t>
  </si>
  <si>
    <t>Schedule NH-4-GAS</t>
  </si>
  <si>
    <t>Page 1 of 5</t>
  </si>
  <si>
    <t xml:space="preserve">On August 24, 2006, National Grid purchased the gas assets of New England Gas Co., a subsidiary of Southern Union Company in an asset transaction.  Consequently, the Company realized a tax basis step-up for the assets acquired at fair market value (essentially equivalent to book value) for tax purposes.   The resulting "step-up" in tax basis eliminated most book/tax timing differences and the related accumulated net deferred income tax liabilities ("ADIT") as of the acquisition date. The elimination of ADIT increased rate base as a matter of law, and therefore, also increased customer rates. National Grid committed to hold customers harmless and PPL inherited this commitment with its Acquisition of the Company on May 25, 2022. The information below provides the weighted cost of debt and equity and tax rates used in the ROE calculation, which are applied to the change in ADIT included in rate base as a result of the acquisition to determine the hold harmless revenue adjustment.  To calculate the change in rate base, the actual ADIT balance is compared to a hypothetical ADIT balance as if the acquisition did not take place.  
Pages 3-5 of this Schedule reflect the change in ADIT resulting from this Acquisition through the Year 2054 and, therefore, will require a hold harmless adjustment for each year reflected. The revenue credit for the hold harmless adjustment is reflected on Line 23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</si>
</sst>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_(* #,##0_);_(* \(#,##0\);_(* &quot;-&quot;??_);_(@_)"/>
    <numFmt numFmtId="165" formatCode="[$-409]mmmm\ d\,\ yyyy;@"/>
    <numFmt numFmtId="166" formatCode="0.0000%"/>
  </numFmts>
  <fonts count="17">
    <font>
      <sz val="11"/>
      <color theme="1"/>
      <name val="Aptos Narrow"/>
      <family val="2"/>
      <scheme val="minor"/>
    </font>
    <font>
      <sz val="11"/>
      <color theme="1"/>
      <name val="Aptos Narrow"/>
      <family val="2"/>
      <scheme val="minor"/>
    </font>
    <font>
      <sz val="11"/>
      <color theme="1"/>
      <name val="Times New Roman"/>
      <family val="1"/>
    </font>
    <font>
      <sz val="10"/>
      <name val="Times New Roman"/>
      <family val="1"/>
    </font>
    <font>
      <sz val="11"/>
      <color rgb="FFFF0000"/>
      <name val="Times New Roman"/>
      <family val="1"/>
    </font>
    <font>
      <b/>
      <sz val="11"/>
      <color theme="1"/>
      <name val="Times New Roman"/>
      <family val="1"/>
    </font>
    <font>
      <sz val="11"/>
      <name val="times new roman"/>
      <family val="1"/>
    </font>
    <font>
      <sz val="10"/>
      <name val="Arial"/>
      <family val="2"/>
    </font>
    <font>
      <sz val="11"/>
      <color theme="1"/>
      <name val="Times New Roman"/>
      <family val="2"/>
    </font>
    <font>
      <b/>
      <sz val="10"/>
      <name val="Times New Roman"/>
      <family val="1"/>
    </font>
    <font>
      <sz val="10"/>
      <color theme="1"/>
      <name val="Times New Roman"/>
      <family val="1"/>
    </font>
    <font>
      <b/>
      <sz val="12"/>
      <name val="Times New Roman"/>
      <family val="1"/>
    </font>
    <font>
      <sz val="12"/>
      <color theme="1"/>
      <name val="Times New Roman"/>
      <family val="1"/>
    </font>
    <font>
      <b/>
      <sz val="12"/>
      <color theme="1"/>
      <name val="Times New Roman"/>
      <family val="1"/>
    </font>
    <font>
      <sz val="12"/>
      <color rgb="FFFF0000"/>
      <name val="Times New Roman"/>
      <family val="1"/>
    </font>
    <font>
      <sz val="12"/>
      <name val="Times New Roman"/>
      <family val="1"/>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7" fillId="0" borderId="0"/>
    <xf numFmtId="0" fontId="7" fillId="0" borderId="0"/>
    <xf numFmtId="0" fontId="8" fillId="0" borderId="0"/>
    <xf numFmtId="0" fontId="7" fillId="0" borderId="0"/>
    <xf numFmtId="43" fontId="7" fillId="0" borderId="0" applyFont="0" applyFill="0" applyBorder="0" applyAlignment="0" applyProtection="0"/>
    <xf numFmtId="0" fontId="7" fillId="0" borderId="0"/>
    <xf numFmtId="9" fontId="1" fillId="0" borderId="0" applyFont="0" applyFill="0" applyBorder="0" applyAlignment="0" applyProtection="0"/>
  </cellStyleXfs>
  <cellXfs count="97">
    <xf numFmtId="0" fontId="0" fillId="0" borderId="0" xfId="0"/>
    <xf numFmtId="164" fontId="2" fillId="0" borderId="0" xfId="1" applyNumberFormat="1" applyFont="1"/>
    <xf numFmtId="0" fontId="2" fillId="0" borderId="0" xfId="1" applyNumberFormat="1" applyFont="1"/>
    <xf numFmtId="0" fontId="4" fillId="0" borderId="0" xfId="1" quotePrefix="1" applyNumberFormat="1" applyFont="1" applyAlignment="1">
      <alignment wrapText="1"/>
    </xf>
    <xf numFmtId="0" fontId="2" fillId="0" borderId="0" xfId="1" applyNumberFormat="1" applyFont="1" applyAlignment="1">
      <alignment horizontal="center"/>
    </xf>
    <xf numFmtId="0" fontId="2" fillId="0" borderId="0" xfId="0" applyFont="1" applyAlignment="1">
      <alignment horizontal="center"/>
    </xf>
    <xf numFmtId="164" fontId="2" fillId="0" borderId="0" xfId="1" applyNumberFormat="1" applyFont="1" applyFill="1" applyBorder="1"/>
    <xf numFmtId="0" fontId="2" fillId="0" borderId="0" xfId="0" applyFont="1"/>
    <xf numFmtId="164" fontId="2" fillId="0" borderId="0" xfId="0" applyNumberFormat="1" applyFont="1"/>
    <xf numFmtId="0" fontId="6" fillId="0" borderId="0" xfId="6" applyFont="1"/>
    <xf numFmtId="0" fontId="8" fillId="0" borderId="0" xfId="7"/>
    <xf numFmtId="0" fontId="6" fillId="0" borderId="0" xfId="8" applyFont="1" applyAlignment="1">
      <alignment horizontal="right"/>
    </xf>
    <xf numFmtId="0" fontId="8" fillId="0" borderId="0" xfId="7" applyAlignment="1">
      <alignment horizontal="right"/>
    </xf>
    <xf numFmtId="0" fontId="8" fillId="0" borderId="0" xfId="7" applyAlignment="1">
      <alignment horizontal="centerContinuous"/>
    </xf>
    <xf numFmtId="0" fontId="8" fillId="0" borderId="0" xfId="7" applyAlignment="1">
      <alignment horizontal="center"/>
    </xf>
    <xf numFmtId="0" fontId="8" fillId="0" borderId="3" xfId="7" applyBorder="1" applyAlignment="1">
      <alignment horizontal="center"/>
    </xf>
    <xf numFmtId="5" fontId="8" fillId="0" borderId="0" xfId="7" applyNumberFormat="1"/>
    <xf numFmtId="165" fontId="2" fillId="0" borderId="0" xfId="0" applyNumberFormat="1" applyFont="1"/>
    <xf numFmtId="164" fontId="2" fillId="0" borderId="0" xfId="9" applyNumberFormat="1" applyFont="1" applyAlignment="1">
      <alignment horizontal="right"/>
    </xf>
    <xf numFmtId="164" fontId="2" fillId="0" borderId="0" xfId="9" applyNumberFormat="1" applyFont="1"/>
    <xf numFmtId="0" fontId="9" fillId="0" borderId="0" xfId="10" applyFont="1" applyAlignment="1">
      <alignment wrapText="1"/>
    </xf>
    <xf numFmtId="164" fontId="5" fillId="0" borderId="0" xfId="9" applyNumberFormat="1" applyFont="1" applyAlignment="1">
      <alignment horizontal="center"/>
    </xf>
    <xf numFmtId="164" fontId="10" fillId="0" borderId="0" xfId="1" applyNumberFormat="1" applyFont="1" applyAlignment="1">
      <alignment horizontal="right"/>
    </xf>
    <xf numFmtId="0" fontId="3" fillId="0" borderId="0" xfId="2" applyFont="1" applyAlignment="1">
      <alignment horizontal="right"/>
    </xf>
    <xf numFmtId="164" fontId="3" fillId="0" borderId="0" xfId="1" applyNumberFormat="1" applyFont="1" applyAlignment="1">
      <alignment horizontal="right"/>
    </xf>
    <xf numFmtId="0" fontId="11" fillId="0" borderId="0" xfId="10" applyFont="1" applyAlignment="1">
      <alignment horizontal="center" wrapText="1"/>
    </xf>
    <xf numFmtId="0" fontId="12" fillId="0" borderId="0" xfId="0" applyFont="1" applyAlignment="1">
      <alignment horizontal="center"/>
    </xf>
    <xf numFmtId="165" fontId="12" fillId="0" borderId="0" xfId="0" applyNumberFormat="1" applyFont="1" applyAlignment="1">
      <alignment horizontal="center"/>
    </xf>
    <xf numFmtId="164" fontId="13" fillId="0" borderId="0" xfId="9" applyNumberFormat="1" applyFont="1" applyAlignment="1">
      <alignment horizontal="center"/>
    </xf>
    <xf numFmtId="0" fontId="12" fillId="0" borderId="3" xfId="0" applyFont="1" applyBorder="1" applyAlignment="1">
      <alignment horizontal="center" wrapText="1"/>
    </xf>
    <xf numFmtId="165" fontId="12" fillId="0" borderId="3" xfId="0" applyNumberFormat="1" applyFont="1" applyBorder="1" applyAlignment="1">
      <alignment horizontal="center"/>
    </xf>
    <xf numFmtId="165" fontId="12" fillId="0" borderId="0" xfId="0" applyNumberFormat="1" applyFont="1"/>
    <xf numFmtId="164" fontId="12" fillId="0" borderId="3" xfId="9" applyNumberFormat="1" applyFont="1" applyBorder="1" applyAlignment="1">
      <alignment horizontal="center" wrapText="1"/>
    </xf>
    <xf numFmtId="164" fontId="12" fillId="0" borderId="0" xfId="9" applyNumberFormat="1" applyFont="1"/>
    <xf numFmtId="165" fontId="12" fillId="3" borderId="0" xfId="0" applyNumberFormat="1" applyFont="1" applyFill="1"/>
    <xf numFmtId="164" fontId="12" fillId="3" borderId="0" xfId="9" applyNumberFormat="1" applyFont="1" applyFill="1" applyAlignment="1">
      <alignment horizontal="center"/>
    </xf>
    <xf numFmtId="164" fontId="13" fillId="3" borderId="0" xfId="9" applyNumberFormat="1" applyFont="1" applyFill="1"/>
    <xf numFmtId="164" fontId="12" fillId="0" borderId="0" xfId="9" applyNumberFormat="1" applyFont="1" applyAlignment="1">
      <alignment horizontal="center"/>
    </xf>
    <xf numFmtId="164" fontId="13" fillId="0" borderId="0" xfId="9" applyNumberFormat="1" applyFont="1"/>
    <xf numFmtId="164" fontId="12" fillId="0" borderId="0" xfId="9" applyNumberFormat="1" applyFont="1" applyAlignment="1">
      <alignment horizontal="right"/>
    </xf>
    <xf numFmtId="164" fontId="12" fillId="0" borderId="0" xfId="1" applyNumberFormat="1" applyFont="1"/>
    <xf numFmtId="0" fontId="12" fillId="0" borderId="0" xfId="1" applyNumberFormat="1" applyFont="1"/>
    <xf numFmtId="164" fontId="14" fillId="0" borderId="0" xfId="1" applyNumberFormat="1" applyFont="1" applyAlignment="1">
      <alignment horizontal="right"/>
    </xf>
    <xf numFmtId="0" fontId="12" fillId="0" borderId="0" xfId="1" quotePrefix="1" applyNumberFormat="1" applyFont="1" applyFill="1" applyAlignment="1">
      <alignment wrapText="1"/>
    </xf>
    <xf numFmtId="0" fontId="14" fillId="0" borderId="0" xfId="1" quotePrefix="1" applyNumberFormat="1" applyFont="1" applyAlignment="1">
      <alignment wrapText="1"/>
    </xf>
    <xf numFmtId="0" fontId="12" fillId="0" borderId="0" xfId="1" applyNumberFormat="1" applyFont="1" applyAlignment="1">
      <alignment horizontal="center"/>
    </xf>
    <xf numFmtId="0" fontId="13" fillId="0" borderId="0" xfId="1" applyNumberFormat="1" applyFont="1" applyBorder="1" applyAlignment="1">
      <alignment horizontal="left"/>
    </xf>
    <xf numFmtId="0" fontId="12" fillId="0" borderId="0" xfId="1" applyNumberFormat="1" applyFont="1" applyBorder="1" applyAlignment="1">
      <alignment horizontal="center"/>
    </xf>
    <xf numFmtId="0" fontId="12" fillId="0" borderId="0" xfId="3" applyFont="1"/>
    <xf numFmtId="0" fontId="12" fillId="0" borderId="0" xfId="3" applyFont="1" applyAlignment="1">
      <alignment horizontal="center" wrapText="1"/>
    </xf>
    <xf numFmtId="10" fontId="15" fillId="0" borderId="1" xfId="4" applyNumberFormat="1" applyFont="1" applyFill="1" applyBorder="1"/>
    <xf numFmtId="10" fontId="15" fillId="0" borderId="0" xfId="4" applyNumberFormat="1" applyFont="1" applyFill="1" applyBorder="1"/>
    <xf numFmtId="0" fontId="13" fillId="0" borderId="0" xfId="3" applyFont="1"/>
    <xf numFmtId="0" fontId="13" fillId="0" borderId="0" xfId="3" applyFont="1" applyAlignment="1">
      <alignment horizontal="center" wrapText="1"/>
    </xf>
    <xf numFmtId="0" fontId="15" fillId="0" borderId="0" xfId="3" applyFont="1" applyAlignment="1">
      <alignment horizontal="center"/>
    </xf>
    <xf numFmtId="0" fontId="12" fillId="0" borderId="0" xfId="1" applyNumberFormat="1" applyFont="1" applyAlignment="1">
      <alignment horizontal="center" wrapText="1"/>
    </xf>
    <xf numFmtId="0" fontId="14" fillId="0" borderId="0" xfId="1" applyNumberFormat="1" applyFont="1" applyAlignment="1">
      <alignment horizontal="center"/>
    </xf>
    <xf numFmtId="0" fontId="15" fillId="0" borderId="0" xfId="1" applyNumberFormat="1" applyFont="1" applyAlignment="1">
      <alignment horizontal="center"/>
    </xf>
    <xf numFmtId="0" fontId="15" fillId="0" borderId="0" xfId="3" applyFont="1"/>
    <xf numFmtId="10" fontId="15" fillId="2" borderId="1" xfId="4" applyNumberFormat="1" applyFont="1" applyFill="1" applyBorder="1"/>
    <xf numFmtId="10" fontId="12" fillId="0" borderId="0" xfId="4" applyNumberFormat="1" applyFont="1"/>
    <xf numFmtId="0" fontId="14" fillId="0" borderId="0" xfId="1" applyNumberFormat="1" applyFont="1" applyAlignment="1">
      <alignment horizontal="right"/>
    </xf>
    <xf numFmtId="10" fontId="12" fillId="0" borderId="2" xfId="4" applyNumberFormat="1" applyFont="1" applyBorder="1"/>
    <xf numFmtId="10" fontId="16" fillId="0" borderId="0" xfId="4" applyNumberFormat="1" applyFont="1"/>
    <xf numFmtId="0" fontId="11" fillId="0" borderId="0" xfId="1" applyNumberFormat="1" applyFont="1" applyAlignment="1"/>
    <xf numFmtId="0" fontId="13" fillId="0" borderId="0" xfId="1" applyNumberFormat="1" applyFont="1" applyAlignment="1"/>
    <xf numFmtId="164" fontId="12" fillId="0" borderId="3" xfId="1" applyNumberFormat="1" applyFont="1" applyFill="1" applyBorder="1" applyAlignment="1">
      <alignment horizontal="center" wrapText="1"/>
    </xf>
    <xf numFmtId="164" fontId="12" fillId="0" borderId="0" xfId="1" applyNumberFormat="1" applyFont="1" applyFill="1" applyBorder="1"/>
    <xf numFmtId="164" fontId="12" fillId="0" borderId="0" xfId="1" applyNumberFormat="1" applyFont="1" applyFill="1"/>
    <xf numFmtId="0" fontId="15" fillId="0" borderId="0" xfId="5" quotePrefix="1" applyFont="1" applyAlignment="1">
      <alignment horizontal="center"/>
    </xf>
    <xf numFmtId="164" fontId="12" fillId="0" borderId="2" xfId="1" applyNumberFormat="1" applyFont="1" applyFill="1" applyBorder="1"/>
    <xf numFmtId="164" fontId="12" fillId="0" borderId="0" xfId="0" applyNumberFormat="1" applyFont="1" applyAlignment="1">
      <alignment horizontal="center"/>
    </xf>
    <xf numFmtId="0" fontId="13" fillId="0" borderId="0" xfId="0" applyFont="1"/>
    <xf numFmtId="0" fontId="13" fillId="0" borderId="0" xfId="0" applyFont="1" applyAlignment="1">
      <alignment horizontal="center" wrapText="1"/>
    </xf>
    <xf numFmtId="164" fontId="13" fillId="0" borderId="0" xfId="0" applyNumberFormat="1" applyFont="1"/>
    <xf numFmtId="0" fontId="12" fillId="0" borderId="0" xfId="0" applyFont="1"/>
    <xf numFmtId="0" fontId="12" fillId="0" borderId="0" xfId="0" applyFont="1" applyAlignment="1">
      <alignment horizontal="center" wrapText="1"/>
    </xf>
    <xf numFmtId="164" fontId="12" fillId="0" borderId="0" xfId="0" applyNumberFormat="1" applyFont="1"/>
    <xf numFmtId="164" fontId="13" fillId="0" borderId="4" xfId="0" applyNumberFormat="1" applyFont="1" applyBorder="1"/>
    <xf numFmtId="43" fontId="12" fillId="0" borderId="0" xfId="0" applyNumberFormat="1" applyFont="1"/>
    <xf numFmtId="0" fontId="12" fillId="0" borderId="0" xfId="0" applyFont="1" applyAlignment="1">
      <alignment wrapText="1"/>
    </xf>
    <xf numFmtId="0" fontId="12" fillId="0" borderId="0" xfId="0" quotePrefix="1" applyFont="1" applyAlignment="1">
      <alignment horizontal="center" wrapText="1"/>
    </xf>
    <xf numFmtId="164" fontId="13" fillId="0" borderId="2" xfId="0" applyNumberFormat="1" applyFont="1" applyBorder="1"/>
    <xf numFmtId="0" fontId="12" fillId="0" borderId="0" xfId="7" applyFont="1" applyAlignment="1">
      <alignment horizontal="center"/>
    </xf>
    <xf numFmtId="0" fontId="12" fillId="0" borderId="0" xfId="7" applyFont="1" applyAlignment="1">
      <alignment horizontal="center"/>
    </xf>
    <xf numFmtId="0" fontId="12" fillId="0" borderId="0" xfId="7" applyFont="1"/>
    <xf numFmtId="0" fontId="12" fillId="0" borderId="3" xfId="7" applyFont="1" applyBorder="1" applyAlignment="1">
      <alignment horizontal="center" wrapText="1"/>
    </xf>
    <xf numFmtId="0" fontId="12" fillId="0" borderId="3" xfId="7" applyFont="1" applyBorder="1" applyAlignment="1">
      <alignment horizontal="center"/>
    </xf>
    <xf numFmtId="0" fontId="12" fillId="0" borderId="0" xfId="7" applyFont="1" applyAlignment="1">
      <alignment horizontal="center" wrapText="1"/>
    </xf>
    <xf numFmtId="5" fontId="12" fillId="0" borderId="0" xfId="7" applyNumberFormat="1" applyFont="1"/>
    <xf numFmtId="0" fontId="15" fillId="0" borderId="0" xfId="6" applyFont="1"/>
    <xf numFmtId="0" fontId="15" fillId="0" borderId="0" xfId="8" applyFont="1" applyAlignment="1">
      <alignment horizontal="right"/>
    </xf>
    <xf numFmtId="164" fontId="15" fillId="0" borderId="0" xfId="8" applyNumberFormat="1" applyFont="1" applyAlignment="1">
      <alignment horizontal="right"/>
    </xf>
    <xf numFmtId="0" fontId="12" fillId="0" borderId="0" xfId="7" applyFont="1" applyAlignment="1">
      <alignment horizontal="right"/>
    </xf>
    <xf numFmtId="0" fontId="12" fillId="0" borderId="0" xfId="7" applyFont="1" applyAlignment="1">
      <alignment horizontal="centerContinuous"/>
    </xf>
    <xf numFmtId="166" fontId="12" fillId="4" borderId="0" xfId="11" applyNumberFormat="1" applyFont="1" applyFill="1"/>
    <xf numFmtId="0" fontId="14" fillId="0" borderId="0" xfId="0" applyFont="1"/>
  </cellXfs>
  <cellStyles count="12">
    <cellStyle name="Comma 2" xfId="9" xr:uid="{6BBD8328-8378-4072-87D2-99FCC05739AF}"/>
    <cellStyle name="Comma 7" xfId="1" xr:uid="{94F185FB-3FDF-4BAA-BD74-F6062BE0B7E0}"/>
    <cellStyle name="Normal" xfId="0" builtinId="0"/>
    <cellStyle name="Normal 2" xfId="7" xr:uid="{53691999-542F-435D-BED0-2865A746B87D}"/>
    <cellStyle name="Normal 2 2 3 3 2" xfId="8" xr:uid="{13358F75-27CE-40C3-AF2E-10B6E95185CF}"/>
    <cellStyle name="Normal 2 3 2 2 2 3 2 3 2 2 2 2 2 2 2 2 2 2 2 2 2 2 2 2 2 2 2 2 2 2 2 2 2" xfId="10" xr:uid="{8F7FE805-EE2C-417A-B423-D5C2F6A28989}"/>
    <cellStyle name="Normal 5 2" xfId="3" xr:uid="{7341B0D5-5E42-455E-A520-96DDDE2E08F4}"/>
    <cellStyle name="Normal_Book1" xfId="6" xr:uid="{0612B02C-BBA2-40B2-B0BC-C290E0275A08}"/>
    <cellStyle name="Normal_Rate Base 5 Quarter Average 3" xfId="5" xr:uid="{22D749D5-46FD-484C-A0B7-B56DE99E5FAF}"/>
    <cellStyle name="Normal_Schedules_National Grid" xfId="2" xr:uid="{24C7DB29-F537-43CD-9E4B-D0B41D7700B4}"/>
    <cellStyle name="Percent" xfId="11" builtinId="5"/>
    <cellStyle name="Percent 2 2" xfId="4" xr:uid="{1DDD83FC-99B2-4EA9-95AB-5B21146098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3.xml" Id="rId8" /><Relationship Type="http://schemas.openxmlformats.org/officeDocument/2006/relationships/styles" Target="styles.xml" Id="rId13" /><Relationship Type="http://schemas.openxmlformats.org/officeDocument/2006/relationships/customXml" Target="../customXml/item3.xml" Id="rId18" /><Relationship Type="http://schemas.openxmlformats.org/officeDocument/2006/relationships/worksheet" Target="worksheets/sheet3.xml" Id="rId3" /><Relationship Type="http://schemas.openxmlformats.org/officeDocument/2006/relationships/externalLink" Target="externalLinks/externalLink2.xml" Id="rId7" /><Relationship Type="http://schemas.openxmlformats.org/officeDocument/2006/relationships/theme" Target="theme/theme1.xml" Id="rId12" /><Relationship Type="http://schemas.openxmlformats.org/officeDocument/2006/relationships/customXml" Target="../customXml/item2.xml" Id="rId17" /><Relationship Type="http://schemas.openxmlformats.org/officeDocument/2006/relationships/worksheet" Target="worksheets/sheet2.xml" Id="rId2" /><Relationship Type="http://schemas.openxmlformats.org/officeDocument/2006/relationships/customXml" Target="../customXml/item1.xml" Id="rId16" /><Relationship Type="http://schemas.openxmlformats.org/officeDocument/2006/relationships/worksheet" Target="worksheets/sheet1.xml" Id="rId1" /><Relationship Type="http://schemas.openxmlformats.org/officeDocument/2006/relationships/externalLink" Target="externalLinks/externalLink1.xml" Id="rId6" /><Relationship Type="http://schemas.openxmlformats.org/officeDocument/2006/relationships/externalLink" Target="externalLinks/externalLink6.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externalLink" Target="externalLinks/externalLink5.xml" Id="rId10" /><Relationship Type="http://schemas.openxmlformats.org/officeDocument/2006/relationships/customXml" Target="../customXml/item4.xml" Id="rId19" /><Relationship Type="http://schemas.openxmlformats.org/officeDocument/2006/relationships/worksheet" Target="worksheets/sheet4.xml" Id="rId4" /><Relationship Type="http://schemas.openxmlformats.org/officeDocument/2006/relationships/externalLink" Target="externalLinks/externalLink4.xml" Id="rId9" /><Relationship Type="http://schemas.openxmlformats.org/officeDocument/2006/relationships/sharedStrings" Target="sharedStrings.xml" Id="rId14" /><Relationship Type="http://schemas.openxmlformats.org/officeDocument/2006/relationships/customXml" Target="/customXML/item5.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10</xdr:col>
      <xdr:colOff>985</xdr:colOff>
      <xdr:row>40</xdr:row>
      <xdr:rowOff>105577</xdr:rowOff>
    </xdr:to>
    <xdr:pic>
      <xdr:nvPicPr>
        <xdr:cNvPr id="2" name="Picture 1">
          <a:extLst>
            <a:ext uri="{FF2B5EF4-FFF2-40B4-BE49-F238E27FC236}">
              <a16:creationId xmlns:a16="http://schemas.microsoft.com/office/drawing/2014/main" id="{C110D5EB-3149-4BE6-A9C0-C92A64867606}"/>
            </a:ext>
          </a:extLst>
        </xdr:cNvPr>
        <xdr:cNvPicPr>
          <a:picLocks noChangeAspect="1"/>
        </xdr:cNvPicPr>
      </xdr:nvPicPr>
      <xdr:blipFill>
        <a:blip xmlns:r="http://schemas.openxmlformats.org/officeDocument/2006/relationships" r:embed="rId1"/>
        <a:stretch>
          <a:fillRect/>
        </a:stretch>
      </xdr:blipFill>
      <xdr:spPr>
        <a:xfrm>
          <a:off x="0" y="2286000"/>
          <a:ext cx="7059010" cy="5744377"/>
        </a:xfrm>
        <a:prstGeom prst="rect">
          <a:avLst/>
        </a:prstGeom>
        <a:ln w="28575">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c\SALES%20REPORT\DEC%201998\BIS%20MAY.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TAXES\Accounting_Tax\Accounting\BMI%20Closings\Monthly%20Tax%20Calc%20Reports%20(RS%20255)\2024\Q1\TEC-RIE%20FINAL%2003-2024.xlsm" TargetMode="External"/><Relationship Id="rId1" Type="http://schemas.openxmlformats.org/officeDocument/2006/relationships/externalLinkPath" Target="file:///G:\TAXES\Accounting_Tax\Accounting\BMI%20Closings\Monthly%20Tax%20Calc%20Reports%20(RS%20255)\2024\Q1\TEC-RIE%20FINAL%2003-2024.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4"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ontb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1017"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00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S LIST-C1 21 (2)"/>
      <sheetName val="BIS LIST-C1 20 (2)"/>
      <sheetName val="BIS LIST-C2 18"/>
      <sheetName val="BIS LIST-C2 19"/>
      <sheetName val="BIS LIST-C2 20"/>
      <sheetName val="BIS LIST-C2 21"/>
      <sheetName val="BIS LIST-NTH 18"/>
      <sheetName val="BIS LIST-NTH 19"/>
      <sheetName val="BIS LIST-NTH 20"/>
      <sheetName val="BIS LIST-NTH 21"/>
      <sheetName val="BIS LIST-NTH 19 (2)"/>
      <sheetName val="BIS LIST-NTH 18 (2)"/>
      <sheetName val="BIS LIST-STH 20 (2)"/>
      <sheetName val="BIS LIST-STH 21 (2)"/>
      <sheetName val="BIS LIST-C1 18 (2)"/>
      <sheetName val="BIS LIST-C1 19 (2)"/>
      <sheetName val="BIS LIST-C1 19 (3)"/>
      <sheetName val="BIS LIST-EC 18 (2)"/>
      <sheetName val="BIS LIST-EC 19 (2)"/>
      <sheetName val="BIS LIST-STH 18 (2)"/>
      <sheetName val="BIS LIST-EC 20 (2)"/>
      <sheetName val="BIS LIST-EC 21 (2)"/>
      <sheetName val="BIS LIST_NTH 18"/>
      <sheetName val="CAPITAL"/>
      <sheetName val="BIS_LIST-C1_21_(2)"/>
      <sheetName val="BIS_LIST-C1_20_(2)"/>
      <sheetName val="BIS_LIST-C2_18"/>
      <sheetName val="BIS_LIST-C2_19"/>
      <sheetName val="BIS_LIST-C2_20"/>
      <sheetName val="BIS_LIST-C2_21"/>
      <sheetName val="BIS_LIST-NTH_18"/>
      <sheetName val="BIS_LIST-NTH_19"/>
      <sheetName val="BIS_LIST-NTH_20"/>
      <sheetName val="BIS_LIST-NTH_21"/>
      <sheetName val="BIS_LIST-NTH_19_(2)"/>
      <sheetName val="BIS_LIST-NTH_18_(2)"/>
      <sheetName val="BIS_LIST-STH_20_(2)"/>
      <sheetName val="BIS_LIST-STH_21_(2)"/>
      <sheetName val="BIS_LIST-C1_18_(2)"/>
      <sheetName val="BIS_LIST-C1_19_(2)"/>
      <sheetName val="BIS_LIST-C1_19_(3)"/>
      <sheetName val="BIS_LIST-EC_18_(2)"/>
      <sheetName val="BIS_LIST-EC_19_(2)"/>
      <sheetName val="BIS_LIST-STH_18_(2)"/>
      <sheetName val="BIS_LIST-EC_20_(2)"/>
      <sheetName val="BIS_LIST-EC_21_(2)"/>
      <sheetName val="BIS_LIST_NTH_18"/>
    </sheetNames>
    <sheetDataSet>
      <sheetData sheetId="0"/>
      <sheetData sheetId="1"/>
      <sheetData sheetId="2"/>
      <sheetData sheetId="3"/>
      <sheetData sheetId="4"/>
      <sheetData sheetId="5"/>
      <sheetData sheetId="6" refreshError="1">
        <row r="1">
          <cell r="A1" t="str">
            <v>BIS</v>
          </cell>
          <cell r="B1" t="str">
            <v>WK NO</v>
          </cell>
          <cell r="C1" t="str">
            <v>BK REF #</v>
          </cell>
          <cell r="D1" t="str">
            <v>BANK</v>
          </cell>
          <cell r="E1" t="str">
            <v>DATE</v>
          </cell>
          <cell r="F1" t="str">
            <v>RM</v>
          </cell>
          <cell r="G1" t="str">
            <v>COMM</v>
          </cell>
          <cell r="H1" t="str">
            <v>NET BIS</v>
          </cell>
        </row>
        <row r="2">
          <cell r="A2" t="str">
            <v>AZHAR</v>
          </cell>
          <cell r="B2">
            <v>18</v>
          </cell>
          <cell r="C2">
            <v>1</v>
          </cell>
          <cell r="D2" t="str">
            <v>PAB</v>
          </cell>
          <cell r="E2">
            <v>35924</v>
          </cell>
          <cell r="F2">
            <v>3949.98</v>
          </cell>
          <cell r="G2">
            <v>1.22</v>
          </cell>
          <cell r="H2">
            <v>3948.76</v>
          </cell>
        </row>
        <row r="3">
          <cell r="A3" t="str">
            <v>HAZIDI</v>
          </cell>
          <cell r="B3">
            <v>18</v>
          </cell>
          <cell r="C3">
            <v>1</v>
          </cell>
          <cell r="D3" t="str">
            <v>MBB</v>
          </cell>
          <cell r="E3">
            <v>35922</v>
          </cell>
          <cell r="F3">
            <v>1699.49</v>
          </cell>
          <cell r="G3">
            <v>0.51</v>
          </cell>
          <cell r="H3">
            <v>1698.98</v>
          </cell>
        </row>
        <row r="4">
          <cell r="A4" t="str">
            <v>HAZIDI</v>
          </cell>
          <cell r="B4">
            <v>18</v>
          </cell>
          <cell r="C4">
            <v>2</v>
          </cell>
          <cell r="D4" t="str">
            <v>MBB</v>
          </cell>
          <cell r="E4">
            <v>35922</v>
          </cell>
          <cell r="F4">
            <v>52.3</v>
          </cell>
          <cell r="G4">
            <v>0.5</v>
          </cell>
          <cell r="H4">
            <v>51.8</v>
          </cell>
        </row>
        <row r="5">
          <cell r="A5" t="str">
            <v>HAZIDI</v>
          </cell>
          <cell r="B5">
            <v>18</v>
          </cell>
          <cell r="C5">
            <v>3</v>
          </cell>
          <cell r="D5" t="str">
            <v>MBB</v>
          </cell>
          <cell r="E5">
            <v>35926</v>
          </cell>
          <cell r="F5">
            <v>3224.33</v>
          </cell>
          <cell r="G5">
            <v>0.97</v>
          </cell>
          <cell r="H5">
            <v>3223.36</v>
          </cell>
        </row>
        <row r="6">
          <cell r="A6" t="str">
            <v>KAMAL</v>
          </cell>
          <cell r="B6">
            <v>18</v>
          </cell>
          <cell r="C6">
            <v>1</v>
          </cell>
          <cell r="D6" t="str">
            <v>MBB</v>
          </cell>
          <cell r="E6">
            <v>35923</v>
          </cell>
          <cell r="F6">
            <v>3898.83</v>
          </cell>
          <cell r="G6">
            <v>1.17</v>
          </cell>
          <cell r="H6">
            <v>3897.66</v>
          </cell>
        </row>
        <row r="7">
          <cell r="A7" t="str">
            <v>KAMAL</v>
          </cell>
          <cell r="B7">
            <v>18</v>
          </cell>
          <cell r="C7">
            <v>2</v>
          </cell>
          <cell r="D7" t="str">
            <v>MBB</v>
          </cell>
          <cell r="E7">
            <v>35927</v>
          </cell>
          <cell r="F7">
            <v>323.07</v>
          </cell>
          <cell r="G7">
            <v>1.57</v>
          </cell>
          <cell r="H7">
            <v>321.5</v>
          </cell>
        </row>
        <row r="8">
          <cell r="A8" t="str">
            <v>LAM</v>
          </cell>
          <cell r="B8">
            <v>18</v>
          </cell>
          <cell r="C8">
            <v>1</v>
          </cell>
          <cell r="D8" t="str">
            <v>MBB</v>
          </cell>
          <cell r="E8">
            <v>35927</v>
          </cell>
          <cell r="F8">
            <v>647.44000000000005</v>
          </cell>
          <cell r="G8">
            <v>1.33</v>
          </cell>
          <cell r="H8">
            <v>646.11</v>
          </cell>
        </row>
        <row r="9">
          <cell r="A9" t="str">
            <v>LAM</v>
          </cell>
          <cell r="B9">
            <v>18</v>
          </cell>
          <cell r="C9">
            <v>2</v>
          </cell>
          <cell r="D9" t="str">
            <v>MBB</v>
          </cell>
          <cell r="E9">
            <v>35923</v>
          </cell>
          <cell r="F9">
            <v>2398.56</v>
          </cell>
          <cell r="G9">
            <v>0.72</v>
          </cell>
          <cell r="H9">
            <v>2397.84</v>
          </cell>
        </row>
        <row r="10">
          <cell r="A10" t="str">
            <v>LAM</v>
          </cell>
          <cell r="B10">
            <v>18</v>
          </cell>
          <cell r="C10">
            <v>3</v>
          </cell>
          <cell r="D10" t="str">
            <v>MBB</v>
          </cell>
          <cell r="E10">
            <v>35921</v>
          </cell>
          <cell r="F10">
            <v>2098.7399999999998</v>
          </cell>
          <cell r="G10">
            <v>0.63</v>
          </cell>
          <cell r="H10">
            <v>2098.11</v>
          </cell>
        </row>
        <row r="11">
          <cell r="A11" t="str">
            <v>MEOR</v>
          </cell>
          <cell r="B11">
            <v>18</v>
          </cell>
          <cell r="C11">
            <v>1</v>
          </cell>
          <cell r="D11" t="str">
            <v>MBB</v>
          </cell>
          <cell r="E11">
            <v>35927</v>
          </cell>
          <cell r="F11">
            <v>736.6</v>
          </cell>
          <cell r="G11">
            <v>0</v>
          </cell>
          <cell r="H11">
            <v>736.6</v>
          </cell>
        </row>
        <row r="12">
          <cell r="A12" t="str">
            <v>MEOR</v>
          </cell>
          <cell r="B12">
            <v>18</v>
          </cell>
          <cell r="C12">
            <v>2</v>
          </cell>
          <cell r="D12" t="str">
            <v>MBB</v>
          </cell>
          <cell r="E12">
            <v>35921</v>
          </cell>
          <cell r="F12">
            <v>2448.52</v>
          </cell>
          <cell r="G12">
            <v>0.74</v>
          </cell>
          <cell r="H12">
            <v>2447.7800000000002</v>
          </cell>
        </row>
        <row r="13">
          <cell r="A13" t="str">
            <v>MEOR</v>
          </cell>
          <cell r="B13">
            <v>18</v>
          </cell>
          <cell r="C13">
            <v>3</v>
          </cell>
          <cell r="D13" t="str">
            <v>MBB</v>
          </cell>
          <cell r="E13">
            <v>35923</v>
          </cell>
          <cell r="F13">
            <v>3497.9</v>
          </cell>
          <cell r="G13">
            <v>1.05</v>
          </cell>
          <cell r="H13">
            <v>3496.85</v>
          </cell>
        </row>
        <row r="14">
          <cell r="A14" t="str">
            <v>RAMLI</v>
          </cell>
          <cell r="B14">
            <v>18</v>
          </cell>
          <cell r="C14">
            <v>1</v>
          </cell>
          <cell r="D14" t="str">
            <v>MBB</v>
          </cell>
          <cell r="E14">
            <v>35922</v>
          </cell>
          <cell r="F14">
            <v>4163.75</v>
          </cell>
          <cell r="G14">
            <v>1.25</v>
          </cell>
          <cell r="H14">
            <v>4162.5</v>
          </cell>
        </row>
        <row r="15">
          <cell r="A15" t="str">
            <v>RAMLI</v>
          </cell>
          <cell r="B15">
            <v>18</v>
          </cell>
          <cell r="C15">
            <v>2</v>
          </cell>
          <cell r="D15" t="str">
            <v>MBB</v>
          </cell>
          <cell r="E15">
            <v>35923</v>
          </cell>
          <cell r="F15">
            <v>940.15</v>
          </cell>
          <cell r="G15">
            <v>1.65</v>
          </cell>
          <cell r="H15">
            <v>938.5</v>
          </cell>
        </row>
        <row r="16">
          <cell r="A16" t="str">
            <v>TARMIZI</v>
          </cell>
          <cell r="B16">
            <v>18</v>
          </cell>
          <cell r="C16">
            <v>1</v>
          </cell>
          <cell r="D16" t="str">
            <v>MBB</v>
          </cell>
          <cell r="E16">
            <v>35926</v>
          </cell>
          <cell r="F16">
            <v>4035.79</v>
          </cell>
          <cell r="G16">
            <v>1.71</v>
          </cell>
          <cell r="H16">
            <v>4034.08</v>
          </cell>
        </row>
        <row r="17">
          <cell r="A17" t="str">
            <v>VASU</v>
          </cell>
          <cell r="B17">
            <v>18</v>
          </cell>
          <cell r="C17">
            <v>1</v>
          </cell>
          <cell r="D17" t="str">
            <v>PAB</v>
          </cell>
          <cell r="E17">
            <v>35923</v>
          </cell>
          <cell r="F17">
            <v>1369</v>
          </cell>
          <cell r="G17">
            <v>1.5</v>
          </cell>
          <cell r="H17">
            <v>1367.5</v>
          </cell>
        </row>
        <row r="18">
          <cell r="A18" t="str">
            <v>VASU</v>
          </cell>
          <cell r="B18">
            <v>18</v>
          </cell>
          <cell r="C18">
            <v>2</v>
          </cell>
          <cell r="D18" t="str">
            <v>PAB</v>
          </cell>
          <cell r="E18">
            <v>35921</v>
          </cell>
          <cell r="F18">
            <v>1399</v>
          </cell>
          <cell r="G18">
            <v>0.5</v>
          </cell>
          <cell r="H18">
            <v>1398.5</v>
          </cell>
        </row>
        <row r="19">
          <cell r="A19" t="str">
            <v>YUSOP</v>
          </cell>
          <cell r="B19">
            <v>18</v>
          </cell>
          <cell r="C19">
            <v>2</v>
          </cell>
          <cell r="D19" t="str">
            <v>BBMB</v>
          </cell>
          <cell r="E19">
            <v>35922</v>
          </cell>
          <cell r="F19">
            <v>1799.46</v>
          </cell>
          <cell r="G19">
            <v>0.54</v>
          </cell>
          <cell r="H19">
            <v>1798.92</v>
          </cell>
        </row>
        <row r="20">
          <cell r="A20" t="str">
            <v>YUSOP</v>
          </cell>
          <cell r="B20">
            <v>18</v>
          </cell>
          <cell r="C20">
            <v>1</v>
          </cell>
          <cell r="D20" t="str">
            <v>MBB</v>
          </cell>
          <cell r="E20">
            <v>35927</v>
          </cell>
          <cell r="F20">
            <v>1662.1</v>
          </cell>
          <cell r="G20">
            <v>0</v>
          </cell>
          <cell r="H20">
            <v>1662.1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A1" t="str">
            <v>BIS</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C"/>
      <sheetName val="Org Structure"/>
      <sheetName val="Instructions"/>
      <sheetName val="Layout Changes"/>
      <sheetName val="JE"/>
      <sheetName val="Dashboard"/>
      <sheetName val="FIT-SIT Check"/>
      <sheetName val="Provision Upload"/>
      <sheetName val="NI Check"/>
      <sheetName val="Manual JEs"/>
      <sheetName val="ETR"/>
      <sheetName val="ETR2"/>
      <sheetName val="DeprNotNorm"/>
      <sheetName val="Import"/>
      <sheetName val="INPUTS"/>
      <sheetName val="ITC Reg "/>
      <sheetName val="MTM-OCI"/>
      <sheetName val="Reg-Plt-CONS"/>
      <sheetName val="Reg-Elect Trans"/>
      <sheetName val="Reg-Elect Dist"/>
      <sheetName val="Reg-Gas Dist"/>
      <sheetName val="Reg-Elect Gen"/>
      <sheetName val="Reg-NonPlt"/>
      <sheetName val="EDIT Detail"/>
      <sheetName val="NECO Rev Reduction"/>
      <sheetName val="Reclasses"/>
      <sheetName val="Rate Impact on NonPlant"/>
      <sheetName val="Rate Change"/>
      <sheetName val="Def Tax Recs --&gt;"/>
      <sheetName val="NECO Cons DIT Rec"/>
      <sheetName val="75001 NECO Cons"/>
      <sheetName val="75001 SEC"/>
      <sheetName val="75002 FERC Cons"/>
      <sheetName val="75002"/>
      <sheetName val="FERC Electric (G,T,D)"/>
      <sheetName val="75100 Gen"/>
      <sheetName val="75200 Trans"/>
      <sheetName val="75300 Dist"/>
      <sheetName val="75400 Gas"/>
      <sheetName val="Checklist"/>
      <sheetName val="Acct Rec Upload PPL"/>
      <sheetName val="RI Formula Rate"/>
      <sheetName val="Trans - WS 10 ADIT WS"/>
      <sheetName val="Dist FERC Pg"/>
      <sheetName val="Gas FERC Pg"/>
      <sheetName val="2022 FF1 TCJA Discl"/>
      <sheetName val="TEC Entry"/>
      <sheetName val="Sort"/>
      <sheetName val="Reg Liab Flux--&gt;"/>
      <sheetName val="Total"/>
      <sheetName val="Plant"/>
      <sheetName val="Plant Support--&gt;"/>
      <sheetName val="Notes"/>
      <sheetName val="Acctg"/>
      <sheetName val="Gen Rec 75100"/>
      <sheetName val="Rpt Checks-Gen"/>
      <sheetName val="BOY Rpt257-Gen"/>
      <sheetName val="P2R Rpt257-Gen"/>
      <sheetName val="CY Rpt216-Gen"/>
      <sheetName val="EOY Rpt257-Gen"/>
      <sheetName val="Trans Rec 75200"/>
      <sheetName val="Rpt Checks-T"/>
      <sheetName val="BOY Rpt257-T"/>
      <sheetName val="P2R Rpt257-T"/>
      <sheetName val="CY Rpt216-T"/>
      <sheetName val="EOY Rpt257-T"/>
      <sheetName val="Dist Rec 75300"/>
      <sheetName val="Rpt Checks-D"/>
      <sheetName val="BOY Rpt257-D"/>
      <sheetName val="P2R Rpt257-D"/>
      <sheetName val="CY Rpt216-D"/>
      <sheetName val="EOY Rpt257-D"/>
      <sheetName val="Gas Rec 75400"/>
      <sheetName val="Rpt Checks-Gas"/>
      <sheetName val="BOY Rpt257-Gas"/>
      <sheetName val="P2R Rpt257-Gas"/>
      <sheetName val="CY Rpt216-Gas"/>
      <sheetName val="EOY Rpt257-Gas"/>
      <sheetName val="Plant Summary"/>
      <sheetName val="Plant Sch M's"/>
      <sheetName val="ETR - APB28"/>
      <sheetName val="Translate Table"/>
      <sheetName val="Might not need ---&gt;"/>
    </sheetNames>
    <sheetDataSet>
      <sheetData sheetId="0">
        <row r="2">
          <cell r="BJ2" t="str">
            <v>2024-03-31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48 (2)"/>
      <sheetName val="Book4"/>
      <sheetName val="Sheet1"/>
      <sheetName val="2| FERC Balance Sheet - FCC (2)"/>
      <sheetName val="RB Combine"/>
    </sheetNames>
    <definedNames>
      <definedName name="Month" refersTo="#REF!"/>
    </definedNames>
    <sheetDataSet>
      <sheetData sheetId="0" refreshError="1"/>
      <sheetData sheetId="1" refreshError="1"/>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bs"/>
      <sheetName val="Reference_Data"/>
      <sheetName val="Period"/>
      <sheetName val="Opex"/>
      <sheetName val="Disposals"/>
      <sheetName val="ANE Deals"/>
      <sheetName val="GasActivity"/>
      <sheetName val="Sep-Mar Calculations"/>
      <sheetName val="DOER A&amp;G"/>
      <sheetName val="MA data"/>
      <sheetName val="NH data"/>
      <sheetName val="RIGas data"/>
      <sheetName val="RIDist data"/>
      <sheetName val="RegExpenseTypes"/>
      <sheetName val="MAExtExpA&amp;GAlloc"/>
      <sheetName val="NHExtExpA&amp;GAlloc"/>
      <sheetName val="RIGasExtExpA&amp;GAlloc"/>
      <sheetName val="RIDistExtExpA&amp;GAlloc"/>
      <sheetName val="NHOutput"/>
      <sheetName val="DOER A&amp;G Alloc"/>
      <sheetName val="RIDistOutput"/>
      <sheetName val="RIGasOutput"/>
      <sheetName val="RegAcctgMatrix"/>
      <sheetName val="Lists"/>
      <sheetName val="Sep-Mar_Calculations"/>
      <sheetName val="ANE_Deals"/>
      <sheetName val="DOER_A&amp;G"/>
      <sheetName val="MA_data"/>
      <sheetName val="NH_data"/>
      <sheetName val="RIGas_data"/>
      <sheetName val="RIDist_data"/>
      <sheetName val="DOER_A&amp;G_Alloc"/>
      <sheetName val="Farmers AM"/>
      <sheetName val="Sep-Mar_Calculations1"/>
      <sheetName val="ANE_Deals1"/>
      <sheetName val="DOER_A&amp;G1"/>
      <sheetName val="MA_data1"/>
      <sheetName val="NH_data1"/>
      <sheetName val="RIGas_data1"/>
      <sheetName val="RIDist_data1"/>
      <sheetName val="DOER_A&amp;G_Alloc1"/>
      <sheetName val="Farmers_AM"/>
      <sheetName val="AC lookup"/>
      <sheetName val="Hyp Figures"/>
      <sheetName val="CC lookup"/>
      <sheetName val="Vendor List"/>
      <sheetName val="CoA Frame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017"/>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C8E7-A4A2-48C8-9DD8-966B314DB7D2}">
  <sheetPr>
    <pageSetUpPr fitToPage="1"/>
  </sheetPr>
  <dimension ref="A1:M69"/>
  <sheetViews>
    <sheetView topLeftCell="A4" zoomScale="59" zoomScaleNormal="59" workbookViewId="0">
      <selection activeCell="M11" sqref="M11"/>
    </sheetView>
  </sheetViews>
  <sheetFormatPr defaultColWidth="9.125" defaultRowHeight="15"/>
  <cols>
    <col min="1" max="1" width="5.125" style="1" customWidth="1"/>
    <col min="2" max="2" width="30.75" style="2" customWidth="1"/>
    <col min="3" max="3" width="33.75" style="1" customWidth="1"/>
    <col min="4" max="4" width="15.75" style="1" customWidth="1"/>
    <col min="5" max="5" width="2.75" style="1" customWidth="1"/>
    <col min="6" max="6" width="15.75" style="1" customWidth="1"/>
    <col min="7" max="7" width="2.75" style="1" customWidth="1"/>
    <col min="8" max="8" width="15.75" style="1" customWidth="1"/>
    <col min="9" max="9" width="2.75" style="1" customWidth="1"/>
    <col min="10" max="10" width="15.25" style="1" customWidth="1"/>
    <col min="11" max="11" width="5.375" style="1" customWidth="1"/>
    <col min="12" max="12" width="21.25" style="1" customWidth="1"/>
    <col min="13" max="17" width="15.75" style="1" customWidth="1"/>
    <col min="18" max="16384" width="9.125" style="1"/>
  </cols>
  <sheetData>
    <row r="1" spans="1:13">
      <c r="J1" s="22" t="s">
        <v>120</v>
      </c>
    </row>
    <row r="2" spans="1:13">
      <c r="J2" s="22" t="s">
        <v>69</v>
      </c>
    </row>
    <row r="3" spans="1:13">
      <c r="J3" s="23" t="s">
        <v>121</v>
      </c>
    </row>
    <row r="4" spans="1:13">
      <c r="J4" s="23" t="s">
        <v>122</v>
      </c>
    </row>
    <row r="5" spans="1:13">
      <c r="J5" s="24" t="s">
        <v>123</v>
      </c>
    </row>
    <row r="7" spans="1:13" ht="15.75">
      <c r="A7" s="40" t="s">
        <v>96</v>
      </c>
      <c r="B7" s="41"/>
      <c r="C7" s="40"/>
      <c r="D7" s="40"/>
      <c r="E7" s="40"/>
      <c r="F7" s="40"/>
      <c r="G7" s="40"/>
      <c r="H7" s="40"/>
      <c r="I7" s="40"/>
      <c r="J7" s="42"/>
      <c r="K7" s="40"/>
      <c r="L7" s="40"/>
    </row>
    <row r="8" spans="1:13" ht="15.75">
      <c r="A8" s="40" t="s">
        <v>0</v>
      </c>
      <c r="B8" s="41"/>
      <c r="C8" s="40"/>
      <c r="D8" s="40"/>
      <c r="E8" s="40"/>
      <c r="F8" s="40"/>
      <c r="G8" s="40"/>
      <c r="H8" s="40"/>
      <c r="I8" s="40"/>
      <c r="J8" s="40"/>
      <c r="K8" s="40"/>
      <c r="L8" s="40"/>
    </row>
    <row r="9" spans="1:13" ht="15.75">
      <c r="A9" s="40"/>
      <c r="B9" s="41"/>
      <c r="C9" s="40"/>
      <c r="D9" s="40"/>
      <c r="E9" s="40"/>
      <c r="F9" s="40"/>
      <c r="G9" s="40"/>
      <c r="H9" s="40"/>
      <c r="I9" s="40"/>
      <c r="J9" s="40"/>
      <c r="K9" s="40"/>
      <c r="L9" s="40"/>
    </row>
    <row r="10" spans="1:13" ht="170.25" customHeight="1">
      <c r="A10" s="40"/>
      <c r="B10" s="43" t="s">
        <v>124</v>
      </c>
      <c r="C10" s="43"/>
      <c r="D10" s="43"/>
      <c r="E10" s="43"/>
      <c r="F10" s="43"/>
      <c r="G10" s="43"/>
      <c r="H10" s="43"/>
      <c r="I10" s="43"/>
      <c r="J10" s="43"/>
      <c r="K10" s="44"/>
      <c r="L10" s="44"/>
      <c r="M10" s="3"/>
    </row>
    <row r="11" spans="1:13" ht="15.75">
      <c r="A11" s="40"/>
      <c r="B11" s="41"/>
      <c r="C11" s="40"/>
      <c r="D11" s="40"/>
      <c r="E11" s="40"/>
      <c r="F11" s="40"/>
      <c r="G11" s="40"/>
      <c r="H11" s="40"/>
      <c r="I11" s="40"/>
      <c r="J11" s="40"/>
      <c r="K11" s="40"/>
      <c r="L11" s="40"/>
    </row>
    <row r="12" spans="1:13" s="4" customFormat="1" ht="15.75">
      <c r="A12" s="45"/>
      <c r="B12" s="46" t="s">
        <v>1</v>
      </c>
      <c r="C12" s="47"/>
      <c r="D12" s="47" t="s">
        <v>2</v>
      </c>
      <c r="E12" s="47"/>
      <c r="F12" s="47" t="s">
        <v>3</v>
      </c>
      <c r="G12" s="47"/>
      <c r="H12" s="47" t="s">
        <v>4</v>
      </c>
      <c r="I12" s="45"/>
      <c r="J12" s="47" t="s">
        <v>5</v>
      </c>
      <c r="K12" s="45"/>
      <c r="L12" s="45"/>
    </row>
    <row r="13" spans="1:13" s="4" customFormat="1" ht="15.75">
      <c r="A13" s="45">
        <v>1</v>
      </c>
      <c r="B13" s="48" t="s">
        <v>6</v>
      </c>
      <c r="C13" s="49"/>
      <c r="D13" s="50">
        <v>0.21</v>
      </c>
      <c r="E13" s="45"/>
      <c r="F13" s="45"/>
      <c r="G13" s="45"/>
      <c r="H13" s="45"/>
      <c r="I13" s="45"/>
      <c r="J13" s="45"/>
      <c r="K13" s="45"/>
      <c r="L13" s="45"/>
    </row>
    <row r="14" spans="1:13" s="4" customFormat="1" ht="15.75">
      <c r="A14" s="45"/>
      <c r="B14" s="48"/>
      <c r="C14" s="49"/>
      <c r="D14" s="51"/>
      <c r="E14" s="45"/>
      <c r="F14" s="45"/>
      <c r="G14" s="45"/>
      <c r="H14" s="45"/>
      <c r="I14" s="45"/>
      <c r="J14" s="45"/>
      <c r="K14" s="45"/>
      <c r="L14" s="45"/>
    </row>
    <row r="15" spans="1:13" s="4" customFormat="1" ht="15.75">
      <c r="A15" s="45"/>
      <c r="B15" s="52"/>
      <c r="C15" s="53"/>
      <c r="D15" s="54" t="s">
        <v>7</v>
      </c>
      <c r="E15" s="45"/>
      <c r="F15" s="45" t="s">
        <v>8</v>
      </c>
      <c r="G15" s="45"/>
      <c r="H15" s="45" t="s">
        <v>9</v>
      </c>
      <c r="I15" s="45"/>
      <c r="J15" s="45" t="s">
        <v>10</v>
      </c>
      <c r="K15" s="45"/>
      <c r="L15" s="45"/>
    </row>
    <row r="16" spans="1:13" s="4" customFormat="1" ht="31.5">
      <c r="A16" s="45"/>
      <c r="B16" s="52"/>
      <c r="C16" s="53"/>
      <c r="D16" s="54"/>
      <c r="E16" s="45"/>
      <c r="F16" s="45"/>
      <c r="G16" s="45"/>
      <c r="H16" s="45"/>
      <c r="I16" s="45"/>
      <c r="J16" s="55" t="s">
        <v>11</v>
      </c>
      <c r="K16" s="45"/>
      <c r="L16" s="56" t="s">
        <v>105</v>
      </c>
    </row>
    <row r="17" spans="1:12" s="4" customFormat="1" ht="15.75">
      <c r="A17" s="45">
        <f>+A13+1</f>
        <v>2</v>
      </c>
      <c r="B17" s="48" t="s">
        <v>12</v>
      </c>
      <c r="C17" s="49" t="s">
        <v>119</v>
      </c>
      <c r="D17" s="51">
        <f>+'Gas Dist WACC'!C5</f>
        <v>0.4299</v>
      </c>
      <c r="E17" s="57"/>
      <c r="F17" s="51">
        <f>+'Gas Dist WACC'!F5</f>
        <v>4.7699999999999999E-2</v>
      </c>
      <c r="G17" s="58"/>
      <c r="H17" s="51">
        <f>+D17/(D17+D18)*F17</f>
        <v>4.7699999999999999E-2</v>
      </c>
      <c r="I17" s="56"/>
      <c r="J17" s="45"/>
      <c r="K17" s="45"/>
      <c r="L17" s="45"/>
    </row>
    <row r="18" spans="1:12" s="4" customFormat="1" ht="15" customHeight="1">
      <c r="A18" s="45">
        <f>+A17+1</f>
        <v>3</v>
      </c>
      <c r="B18" s="48" t="s">
        <v>13</v>
      </c>
      <c r="C18" s="49" t="s">
        <v>119</v>
      </c>
      <c r="D18" s="51">
        <f>+'Gas Dist WACC'!C6</f>
        <v>0</v>
      </c>
      <c r="E18" s="57"/>
      <c r="F18" s="51">
        <f>+'Gas Dist WACC'!F6</f>
        <v>4.5499999999999999E-2</v>
      </c>
      <c r="G18" s="58"/>
      <c r="H18" s="51">
        <f>+D18/(D17+D18)*F18</f>
        <v>0</v>
      </c>
      <c r="I18" s="56"/>
      <c r="J18" s="45"/>
      <c r="K18" s="45"/>
      <c r="L18" s="45"/>
    </row>
    <row r="19" spans="1:12" s="4" customFormat="1" ht="15.75">
      <c r="A19" s="45">
        <f>+A18+1</f>
        <v>4</v>
      </c>
      <c r="B19" s="48" t="s">
        <v>14</v>
      </c>
      <c r="C19" s="49" t="s">
        <v>15</v>
      </c>
      <c r="D19" s="50">
        <f>SUM(D17:D18)</f>
        <v>0.4299</v>
      </c>
      <c r="E19" s="57"/>
      <c r="F19" s="57"/>
      <c r="G19" s="58"/>
      <c r="H19" s="59">
        <f>+ROUND(H17+H18,8)</f>
        <v>4.7699999999999999E-2</v>
      </c>
      <c r="I19" s="45"/>
      <c r="J19" s="59">
        <f>+D19*H19</f>
        <v>2.050623E-2</v>
      </c>
      <c r="K19" s="45"/>
      <c r="L19" s="45"/>
    </row>
    <row r="20" spans="1:12" s="4" customFormat="1" ht="15.75">
      <c r="A20" s="45">
        <f>+A19+1</f>
        <v>5</v>
      </c>
      <c r="B20" s="48" t="s">
        <v>16</v>
      </c>
      <c r="C20" s="49" t="s">
        <v>119</v>
      </c>
      <c r="D20" s="50">
        <v>0</v>
      </c>
      <c r="E20" s="57"/>
      <c r="F20" s="57"/>
      <c r="G20" s="58"/>
      <c r="H20" s="50">
        <v>0</v>
      </c>
      <c r="I20" s="45"/>
      <c r="J20" s="50">
        <f>+D20*H20</f>
        <v>0</v>
      </c>
      <c r="K20" s="45"/>
      <c r="L20" s="45"/>
    </row>
    <row r="21" spans="1:12" s="4" customFormat="1" ht="15.75">
      <c r="A21" s="45">
        <f t="shared" ref="A21:A22" si="0">+A20+1</f>
        <v>6</v>
      </c>
      <c r="B21" s="48" t="s">
        <v>17</v>
      </c>
      <c r="C21" s="49" t="s">
        <v>119</v>
      </c>
      <c r="D21" s="50">
        <f>+'Gas Dist WACC'!C7</f>
        <v>0.57010000000000005</v>
      </c>
      <c r="E21" s="57"/>
      <c r="F21" s="57"/>
      <c r="G21" s="58"/>
      <c r="H21" s="50">
        <f>+'Gas Dist WACC'!F7</f>
        <v>0.1075</v>
      </c>
      <c r="I21" s="45"/>
      <c r="J21" s="50">
        <f>+D21*H21</f>
        <v>6.1285750000000007E-2</v>
      </c>
      <c r="K21" s="45"/>
      <c r="L21" s="45"/>
    </row>
    <row r="22" spans="1:12" s="4" customFormat="1" ht="15.75">
      <c r="A22" s="45">
        <f t="shared" si="0"/>
        <v>7</v>
      </c>
      <c r="B22" s="48" t="s">
        <v>18</v>
      </c>
      <c r="C22" s="49" t="s">
        <v>19</v>
      </c>
      <c r="D22" s="50">
        <f>SUM(D19:D21)</f>
        <v>1</v>
      </c>
      <c r="E22" s="56"/>
      <c r="F22" s="45"/>
      <c r="G22" s="45"/>
      <c r="H22" s="45"/>
      <c r="I22" s="45"/>
      <c r="J22" s="45"/>
      <c r="K22" s="45"/>
      <c r="L22" s="45"/>
    </row>
    <row r="23" spans="1:12" s="4" customFormat="1" ht="15.75">
      <c r="A23" s="45"/>
      <c r="B23" s="48"/>
      <c r="C23" s="45"/>
      <c r="D23" s="45"/>
      <c r="E23" s="56"/>
      <c r="F23" s="45"/>
      <c r="G23" s="45"/>
      <c r="H23" s="45"/>
      <c r="I23" s="45"/>
      <c r="J23" s="45"/>
      <c r="K23" s="45"/>
      <c r="L23" s="45"/>
    </row>
    <row r="24" spans="1:12" s="4" customFormat="1" ht="15.75">
      <c r="A24" s="45">
        <f>+A22+1</f>
        <v>8</v>
      </c>
      <c r="B24" s="48" t="s">
        <v>20</v>
      </c>
      <c r="C24" s="45" t="s">
        <v>21</v>
      </c>
      <c r="D24" s="45"/>
      <c r="E24" s="45"/>
      <c r="F24" s="45"/>
      <c r="G24" s="45"/>
      <c r="H24" s="45"/>
      <c r="I24" s="45"/>
      <c r="J24" s="60">
        <f>ROUND(SUM(J19:J23),8)</f>
        <v>8.179198E-2</v>
      </c>
      <c r="K24" s="45"/>
      <c r="L24" s="45"/>
    </row>
    <row r="25" spans="1:12" s="4" customFormat="1" ht="31.5">
      <c r="A25" s="45">
        <f t="shared" ref="A25" si="1">+A24+1</f>
        <v>9</v>
      </c>
      <c r="B25" s="48" t="s">
        <v>22</v>
      </c>
      <c r="C25" s="49" t="s">
        <v>23</v>
      </c>
      <c r="D25" s="45"/>
      <c r="E25" s="45"/>
      <c r="F25" s="45"/>
      <c r="G25" s="45"/>
      <c r="H25" s="45"/>
      <c r="I25" s="45"/>
      <c r="J25" s="60">
        <f>(+J20+J21)*D13/(1-D13)</f>
        <v>1.6291148734177214E-2</v>
      </c>
      <c r="K25" s="45"/>
      <c r="L25" s="61" t="s">
        <v>106</v>
      </c>
    </row>
    <row r="26" spans="1:12" s="4" customFormat="1" ht="16.5" thickBot="1">
      <c r="A26" s="45">
        <f>+A25+1</f>
        <v>10</v>
      </c>
      <c r="B26" s="48" t="s">
        <v>24</v>
      </c>
      <c r="C26" s="49" t="s">
        <v>25</v>
      </c>
      <c r="D26" s="45"/>
      <c r="E26" s="56"/>
      <c r="F26" s="45"/>
      <c r="G26" s="45"/>
      <c r="H26" s="45"/>
      <c r="I26" s="45"/>
      <c r="J26" s="62">
        <f>+J24+J25</f>
        <v>9.8083128734177211E-2</v>
      </c>
      <c r="K26" s="45"/>
      <c r="L26" s="63">
        <f>+'Gas Dist WACC'!F9</f>
        <v>9.8100000000000007E-2</v>
      </c>
    </row>
    <row r="27" spans="1:12" s="4" customFormat="1" ht="16.5" thickTop="1">
      <c r="A27" s="45"/>
      <c r="B27" s="45"/>
      <c r="C27" s="45"/>
      <c r="D27" s="45"/>
      <c r="E27" s="45"/>
      <c r="F27" s="45"/>
      <c r="G27" s="45"/>
      <c r="H27" s="45"/>
      <c r="I27" s="45"/>
      <c r="J27" s="45"/>
      <c r="K27" s="45"/>
      <c r="L27" s="45"/>
    </row>
    <row r="28" spans="1:12" s="4" customFormat="1" ht="15.75">
      <c r="A28" s="45"/>
      <c r="B28" s="64" t="s">
        <v>109</v>
      </c>
      <c r="C28" s="65"/>
      <c r="D28" s="45"/>
      <c r="E28" s="45"/>
      <c r="F28" s="45"/>
      <c r="G28" s="45"/>
      <c r="H28" s="45"/>
      <c r="I28" s="45"/>
      <c r="J28" s="45"/>
      <c r="K28" s="45"/>
      <c r="L28" s="45"/>
    </row>
    <row r="29" spans="1:12" s="4" customFormat="1" ht="15.75">
      <c r="A29" s="45"/>
      <c r="B29" s="45"/>
      <c r="C29" s="45"/>
      <c r="D29" s="45"/>
      <c r="E29" s="45"/>
      <c r="F29" s="45"/>
      <c r="G29" s="45"/>
      <c r="H29" s="45"/>
      <c r="I29" s="45"/>
      <c r="J29" s="45"/>
      <c r="K29" s="45"/>
      <c r="L29" s="45"/>
    </row>
    <row r="30" spans="1:12" ht="15.75">
      <c r="A30" s="26"/>
      <c r="B30" s="41" t="s">
        <v>26</v>
      </c>
      <c r="C30" s="49"/>
      <c r="D30" s="49"/>
      <c r="E30" s="49"/>
      <c r="F30" s="49"/>
      <c r="G30" s="49"/>
      <c r="H30" s="49"/>
      <c r="I30" s="49"/>
      <c r="J30" s="49"/>
      <c r="K30" s="40"/>
      <c r="L30" s="40"/>
    </row>
    <row r="31" spans="1:12" ht="47.25">
      <c r="A31" s="40"/>
      <c r="B31" s="40"/>
      <c r="C31" s="40"/>
      <c r="D31" s="66" t="s">
        <v>115</v>
      </c>
      <c r="E31" s="67"/>
      <c r="F31" s="66" t="s">
        <v>116</v>
      </c>
      <c r="G31" s="67"/>
      <c r="H31" s="66" t="s">
        <v>117</v>
      </c>
      <c r="I31" s="40"/>
      <c r="J31" s="40"/>
      <c r="K31" s="40"/>
      <c r="L31" s="40"/>
    </row>
    <row r="32" spans="1:12" ht="15.75">
      <c r="A32" s="40">
        <f>+A26+1</f>
        <v>11</v>
      </c>
      <c r="B32" s="40" t="s">
        <v>27</v>
      </c>
      <c r="C32" s="68" t="s">
        <v>110</v>
      </c>
      <c r="D32" s="67">
        <f>+Summary!F13</f>
        <v>-1523393</v>
      </c>
      <c r="E32" s="67"/>
      <c r="F32" s="67">
        <f>+Summary!F26</f>
        <v>-2450138</v>
      </c>
      <c r="G32" s="67"/>
      <c r="H32" s="67">
        <f>+Summary!F39</f>
        <v>-2348168</v>
      </c>
      <c r="I32" s="40"/>
      <c r="J32" s="40"/>
      <c r="K32" s="40"/>
      <c r="L32" s="40"/>
    </row>
    <row r="33" spans="1:12" ht="15.75">
      <c r="A33" s="40">
        <f>+A32+1</f>
        <v>12</v>
      </c>
      <c r="B33" s="40" t="s">
        <v>28</v>
      </c>
      <c r="C33" s="68" t="s">
        <v>111</v>
      </c>
      <c r="D33" s="67">
        <f>+Summary!F16</f>
        <v>-2021444</v>
      </c>
      <c r="E33" s="67"/>
      <c r="F33" s="67">
        <f>+Summary!F29</f>
        <v>-2491564</v>
      </c>
      <c r="G33" s="67"/>
      <c r="H33" s="67">
        <f>+Summary!F42</f>
        <v>-2274876</v>
      </c>
      <c r="I33" s="40"/>
      <c r="J33" s="40"/>
      <c r="K33" s="40"/>
      <c r="L33" s="40"/>
    </row>
    <row r="34" spans="1:12" ht="15.75">
      <c r="A34" s="40">
        <f t="shared" ref="A34:A37" si="2">+A33+1</f>
        <v>13</v>
      </c>
      <c r="B34" s="40" t="s">
        <v>29</v>
      </c>
      <c r="C34" s="68" t="s">
        <v>112</v>
      </c>
      <c r="D34" s="67">
        <f>+Summary!F20</f>
        <v>-2367286</v>
      </c>
      <c r="E34" s="67"/>
      <c r="F34" s="67">
        <f>+Summary!F33</f>
        <v>-2494751</v>
      </c>
      <c r="G34" s="67"/>
      <c r="H34" s="67">
        <f>+Summary!F46</f>
        <v>-2201585</v>
      </c>
      <c r="I34" s="40"/>
      <c r="J34" s="40"/>
      <c r="K34" s="40"/>
      <c r="L34" s="40"/>
    </row>
    <row r="35" spans="1:12" ht="15.75">
      <c r="A35" s="40">
        <f t="shared" si="2"/>
        <v>14</v>
      </c>
      <c r="B35" s="40" t="s">
        <v>30</v>
      </c>
      <c r="C35" s="68" t="s">
        <v>113</v>
      </c>
      <c r="D35" s="67">
        <f>+Summary!F23</f>
        <v>-2408712</v>
      </c>
      <c r="E35" s="67"/>
      <c r="F35" s="67">
        <f>+Summary!F36</f>
        <v>-2421459</v>
      </c>
      <c r="G35" s="67"/>
      <c r="H35" s="67">
        <f>+Summary!F49</f>
        <v>-2128294</v>
      </c>
      <c r="I35" s="40"/>
      <c r="J35" s="40"/>
      <c r="K35" s="40"/>
      <c r="L35" s="40"/>
    </row>
    <row r="36" spans="1:12" ht="15.75">
      <c r="A36" s="40">
        <f t="shared" si="2"/>
        <v>15</v>
      </c>
      <c r="B36" s="40" t="s">
        <v>27</v>
      </c>
      <c r="C36" s="68" t="s">
        <v>114</v>
      </c>
      <c r="D36" s="67">
        <f>+Summary!F26</f>
        <v>-2450138</v>
      </c>
      <c r="E36" s="67"/>
      <c r="F36" s="67">
        <f>+Summary!F39</f>
        <v>-2348168</v>
      </c>
      <c r="G36" s="67"/>
      <c r="H36" s="67">
        <f>+Summary!F52</f>
        <v>-2055003</v>
      </c>
      <c r="I36" s="40"/>
      <c r="J36" s="40"/>
      <c r="K36" s="40"/>
      <c r="L36" s="40"/>
    </row>
    <row r="37" spans="1:12" ht="16.5" thickBot="1">
      <c r="A37" s="40">
        <f t="shared" si="2"/>
        <v>16</v>
      </c>
      <c r="B37" s="69" t="s">
        <v>31</v>
      </c>
      <c r="C37" s="40"/>
      <c r="D37" s="70">
        <f>AVERAGE(D32:D36)</f>
        <v>-2154194.6</v>
      </c>
      <c r="E37" s="67"/>
      <c r="F37" s="70">
        <f>AVERAGE(F32:F36)</f>
        <v>-2441216</v>
      </c>
      <c r="G37" s="67"/>
      <c r="H37" s="70">
        <f>AVERAGE(H32:H36)</f>
        <v>-2201585.2000000002</v>
      </c>
      <c r="I37" s="40"/>
      <c r="J37" s="40"/>
      <c r="K37" s="40"/>
      <c r="L37" s="40"/>
    </row>
    <row r="38" spans="1:12" ht="16.5" thickTop="1">
      <c r="A38" s="40"/>
      <c r="B38" s="40"/>
      <c r="C38" s="40"/>
      <c r="D38" s="67"/>
      <c r="E38" s="67"/>
      <c r="F38" s="67"/>
      <c r="G38" s="67"/>
      <c r="H38" s="67"/>
      <c r="I38" s="40"/>
      <c r="J38" s="40"/>
      <c r="K38" s="40"/>
      <c r="L38" s="40"/>
    </row>
    <row r="39" spans="1:12" ht="15.75">
      <c r="A39" s="40"/>
      <c r="B39" s="40"/>
      <c r="C39" s="40"/>
      <c r="D39" s="67"/>
      <c r="E39" s="67"/>
      <c r="F39" s="67"/>
      <c r="G39" s="67"/>
      <c r="H39" s="67"/>
      <c r="I39" s="40"/>
      <c r="J39" s="40"/>
      <c r="K39" s="40"/>
      <c r="L39" s="40"/>
    </row>
    <row r="40" spans="1:12" s="7" customFormat="1" ht="15.75">
      <c r="A40" s="71">
        <f>+A37+1</f>
        <v>17</v>
      </c>
      <c r="B40" s="72" t="s">
        <v>32</v>
      </c>
      <c r="C40" s="73" t="s">
        <v>33</v>
      </c>
      <c r="D40" s="74">
        <f>+D37</f>
        <v>-2154194.6</v>
      </c>
      <c r="E40" s="75"/>
      <c r="F40" s="74">
        <f>+F37</f>
        <v>-2441216</v>
      </c>
      <c r="G40" s="74"/>
      <c r="H40" s="74">
        <f>+H37</f>
        <v>-2201585.2000000002</v>
      </c>
      <c r="I40" s="75"/>
      <c r="J40" s="75"/>
      <c r="K40" s="75"/>
      <c r="L40" s="75"/>
    </row>
    <row r="41" spans="1:12" s="7" customFormat="1" ht="15.75">
      <c r="A41" s="26"/>
      <c r="B41" s="75"/>
      <c r="C41" s="76"/>
      <c r="D41" s="75"/>
      <c r="E41" s="75"/>
      <c r="F41" s="75"/>
      <c r="G41" s="75"/>
      <c r="H41" s="75"/>
      <c r="I41" s="75"/>
      <c r="J41" s="75"/>
      <c r="K41" s="75"/>
      <c r="L41" s="75"/>
    </row>
    <row r="42" spans="1:12" s="7" customFormat="1" ht="15.75">
      <c r="A42" s="26">
        <f>+A40+1</f>
        <v>18</v>
      </c>
      <c r="B42" s="75" t="s">
        <v>34</v>
      </c>
      <c r="C42" s="76" t="s">
        <v>35</v>
      </c>
      <c r="D42" s="77">
        <f>D40*$J$19</f>
        <v>-44174.409932358001</v>
      </c>
      <c r="E42" s="75"/>
      <c r="F42" s="77">
        <f>F40*$J$19</f>
        <v>-50060.136775680003</v>
      </c>
      <c r="G42" s="77"/>
      <c r="H42" s="77">
        <f>H40*$J$19</f>
        <v>-45146.212475796005</v>
      </c>
      <c r="I42" s="75"/>
      <c r="J42" s="77"/>
      <c r="K42" s="77"/>
      <c r="L42" s="75"/>
    </row>
    <row r="43" spans="1:12" s="7" customFormat="1" ht="15.75">
      <c r="A43" s="26">
        <f>+A42+1</f>
        <v>19</v>
      </c>
      <c r="B43" s="48" t="s">
        <v>36</v>
      </c>
      <c r="C43" s="76" t="s">
        <v>37</v>
      </c>
      <c r="D43" s="77">
        <f>D40*$J$20</f>
        <v>0</v>
      </c>
      <c r="E43" s="75"/>
      <c r="F43" s="77">
        <f>F40*$J$20</f>
        <v>0</v>
      </c>
      <c r="G43" s="77"/>
      <c r="H43" s="77">
        <f>H40*$J$20</f>
        <v>0</v>
      </c>
      <c r="I43" s="75"/>
      <c r="J43" s="77"/>
      <c r="K43" s="77"/>
      <c r="L43" s="75"/>
    </row>
    <row r="44" spans="1:12" s="7" customFormat="1" ht="15.75">
      <c r="A44" s="26">
        <f>+A43+1</f>
        <v>20</v>
      </c>
      <c r="B44" s="48" t="s">
        <v>38</v>
      </c>
      <c r="C44" s="76" t="s">
        <v>39</v>
      </c>
      <c r="D44" s="77">
        <f>D40*$J$21</f>
        <v>-132021.43170695001</v>
      </c>
      <c r="E44" s="75"/>
      <c r="F44" s="77">
        <f>F40*$J$21</f>
        <v>-149611.75347200001</v>
      </c>
      <c r="G44" s="77"/>
      <c r="H44" s="77">
        <f>H40*$J$21</f>
        <v>-134925.80017090004</v>
      </c>
      <c r="I44" s="75"/>
      <c r="J44" s="75"/>
      <c r="K44" s="75"/>
      <c r="L44" s="75"/>
    </row>
    <row r="45" spans="1:12" s="7" customFormat="1" ht="15.75">
      <c r="A45" s="26">
        <f t="shared" ref="A45:A46" si="3">+A44+1</f>
        <v>21</v>
      </c>
      <c r="B45" s="75" t="s">
        <v>40</v>
      </c>
      <c r="C45" s="76" t="s">
        <v>41</v>
      </c>
      <c r="D45" s="77">
        <f>((D43+D44)/(1-$D$13))*$D$13</f>
        <v>-35094.304630961393</v>
      </c>
      <c r="E45" s="75"/>
      <c r="F45" s="77">
        <f>((F43+F44)/(1-$D$13))*$D$13</f>
        <v>-39770.21294825316</v>
      </c>
      <c r="G45" s="77"/>
      <c r="H45" s="77">
        <f>((H43+H44)/(1-$D$13))*$D$13</f>
        <v>-35866.351944163296</v>
      </c>
      <c r="I45" s="75"/>
      <c r="J45" s="75"/>
      <c r="K45" s="75"/>
      <c r="L45" s="75"/>
    </row>
    <row r="46" spans="1:12" s="7" customFormat="1" ht="15.75">
      <c r="A46" s="26">
        <f t="shared" si="3"/>
        <v>22</v>
      </c>
      <c r="B46" s="72" t="s">
        <v>42</v>
      </c>
      <c r="C46" s="73" t="s">
        <v>43</v>
      </c>
      <c r="D46" s="78">
        <f t="shared" ref="D46" si="4">SUM(D42:D45)</f>
        <v>-211290.14627026941</v>
      </c>
      <c r="E46" s="75"/>
      <c r="F46" s="78">
        <f t="shared" ref="F46:H46" si="5">SUM(F42:F45)</f>
        <v>-239442.10319593316</v>
      </c>
      <c r="G46" s="74"/>
      <c r="H46" s="78">
        <f t="shared" si="5"/>
        <v>-215938.36459085933</v>
      </c>
      <c r="I46" s="75"/>
      <c r="J46" s="75"/>
      <c r="K46" s="75"/>
      <c r="L46" s="75"/>
    </row>
    <row r="47" spans="1:12" s="7" customFormat="1" ht="15.75">
      <c r="A47" s="26"/>
      <c r="B47" s="75"/>
      <c r="C47" s="76"/>
      <c r="D47" s="75"/>
      <c r="E47" s="75"/>
      <c r="F47" s="75"/>
      <c r="G47" s="75"/>
      <c r="H47" s="75"/>
      <c r="I47" s="75"/>
      <c r="J47" s="79"/>
      <c r="K47" s="75"/>
      <c r="L47" s="75"/>
    </row>
    <row r="48" spans="1:12" s="7" customFormat="1" ht="31.5">
      <c r="A48" s="26">
        <f>+A46+1</f>
        <v>23</v>
      </c>
      <c r="B48" s="80" t="s">
        <v>44</v>
      </c>
      <c r="C48" s="81" t="s">
        <v>45</v>
      </c>
      <c r="D48" s="77">
        <f>-D37*$J$26</f>
        <v>211290.14627026938</v>
      </c>
      <c r="E48" s="75"/>
      <c r="F48" s="77">
        <f>-F37*$J$26</f>
        <v>239442.10319593316</v>
      </c>
      <c r="G48" s="77"/>
      <c r="H48" s="77">
        <f>-H37*$J$26</f>
        <v>215938.3645908593</v>
      </c>
      <c r="I48" s="75"/>
      <c r="J48" s="75"/>
      <c r="K48" s="75"/>
      <c r="L48" s="75"/>
    </row>
    <row r="49" spans="1:12" s="7" customFormat="1" ht="15.75">
      <c r="A49" s="26"/>
      <c r="B49" s="75"/>
      <c r="C49" s="76"/>
      <c r="D49" s="75"/>
      <c r="E49" s="75"/>
      <c r="F49" s="75"/>
      <c r="G49" s="75"/>
      <c r="H49" s="75"/>
      <c r="I49" s="75"/>
      <c r="J49" s="75"/>
      <c r="K49" s="75"/>
      <c r="L49" s="75"/>
    </row>
    <row r="50" spans="1:12" s="7" customFormat="1" ht="16.5" thickBot="1">
      <c r="A50" s="26">
        <f>+A48+1</f>
        <v>24</v>
      </c>
      <c r="B50" s="72" t="s">
        <v>46</v>
      </c>
      <c r="C50" s="73" t="s">
        <v>47</v>
      </c>
      <c r="D50" s="82">
        <f>+D46+D48</f>
        <v>0</v>
      </c>
      <c r="E50" s="75"/>
      <c r="F50" s="82">
        <f>+F46+F48</f>
        <v>0</v>
      </c>
      <c r="G50" s="74"/>
      <c r="H50" s="82">
        <f>+H46+H48</f>
        <v>0</v>
      </c>
      <c r="I50" s="75"/>
      <c r="J50" s="75"/>
      <c r="K50" s="75"/>
      <c r="L50" s="75"/>
    </row>
    <row r="51" spans="1:12" ht="16.5" thickTop="1">
      <c r="A51" s="40"/>
      <c r="B51" s="40"/>
      <c r="C51" s="40"/>
      <c r="D51" s="67"/>
      <c r="E51" s="67"/>
      <c r="F51" s="40"/>
      <c r="G51" s="40"/>
      <c r="H51" s="40"/>
      <c r="I51" s="40"/>
      <c r="J51" s="40"/>
      <c r="K51" s="40"/>
      <c r="L51" s="40"/>
    </row>
    <row r="52" spans="1:12" ht="15.75">
      <c r="A52" s="40"/>
      <c r="B52" s="40"/>
      <c r="C52" s="40"/>
      <c r="D52" s="67"/>
      <c r="E52" s="67"/>
      <c r="F52" s="40"/>
      <c r="G52" s="40"/>
      <c r="H52" s="40"/>
      <c r="I52" s="40"/>
      <c r="J52" s="40"/>
      <c r="K52" s="40"/>
      <c r="L52" s="40"/>
    </row>
    <row r="53" spans="1:12" ht="15.75">
      <c r="A53" s="40"/>
      <c r="B53" s="40"/>
      <c r="C53" s="40"/>
      <c r="D53" s="67"/>
      <c r="E53" s="67"/>
      <c r="F53" s="40"/>
      <c r="G53" s="40"/>
      <c r="H53" s="40"/>
      <c r="I53" s="40"/>
      <c r="J53" s="40"/>
      <c r="K53" s="40"/>
      <c r="L53" s="40"/>
    </row>
    <row r="54" spans="1:12" ht="15.75">
      <c r="A54" s="40"/>
      <c r="B54" s="40"/>
      <c r="C54" s="40"/>
      <c r="D54" s="67"/>
      <c r="E54" s="67"/>
      <c r="F54" s="40"/>
      <c r="G54" s="40"/>
      <c r="H54" s="40"/>
      <c r="I54" s="40"/>
      <c r="J54" s="40"/>
      <c r="K54" s="40"/>
      <c r="L54" s="40"/>
    </row>
    <row r="55" spans="1:12" ht="15.75">
      <c r="A55" s="40"/>
      <c r="B55" s="40"/>
      <c r="C55" s="40"/>
      <c r="D55" s="67"/>
      <c r="E55" s="67"/>
      <c r="F55" s="40"/>
      <c r="G55" s="40"/>
      <c r="H55" s="40"/>
      <c r="I55" s="40"/>
      <c r="J55" s="40"/>
      <c r="K55" s="40"/>
      <c r="L55" s="40"/>
    </row>
    <row r="56" spans="1:12" ht="15.75">
      <c r="A56" s="40"/>
      <c r="B56" s="40"/>
      <c r="C56" s="40"/>
      <c r="D56" s="67"/>
      <c r="E56" s="67"/>
      <c r="F56" s="40"/>
      <c r="G56" s="40"/>
      <c r="H56" s="40"/>
      <c r="I56" s="40"/>
      <c r="J56" s="40"/>
      <c r="K56" s="40"/>
      <c r="L56" s="40"/>
    </row>
    <row r="57" spans="1:12" ht="15.75">
      <c r="A57" s="40"/>
      <c r="B57" s="40"/>
      <c r="C57" s="40"/>
      <c r="D57" s="67"/>
      <c r="E57" s="67"/>
      <c r="F57" s="40"/>
      <c r="G57" s="40"/>
      <c r="H57" s="40"/>
      <c r="I57" s="40"/>
      <c r="J57" s="40"/>
      <c r="K57" s="40"/>
      <c r="L57" s="40"/>
    </row>
    <row r="58" spans="1:12" ht="15.75">
      <c r="A58" s="40"/>
      <c r="B58" s="40"/>
      <c r="C58" s="40"/>
      <c r="D58" s="67"/>
      <c r="E58" s="67"/>
      <c r="F58" s="40"/>
      <c r="G58" s="40"/>
      <c r="H58" s="40"/>
      <c r="I58" s="40"/>
      <c r="J58" s="40"/>
      <c r="K58" s="40"/>
      <c r="L58" s="40"/>
    </row>
    <row r="59" spans="1:12" ht="15.75">
      <c r="A59" s="40"/>
      <c r="B59" s="40"/>
      <c r="C59" s="40"/>
      <c r="D59" s="67"/>
      <c r="E59" s="67"/>
      <c r="F59" s="40"/>
      <c r="G59" s="40"/>
      <c r="H59" s="40"/>
      <c r="I59" s="40"/>
      <c r="J59" s="40"/>
      <c r="K59" s="40"/>
      <c r="L59" s="40"/>
    </row>
    <row r="60" spans="1:12" ht="15.75">
      <c r="A60" s="40"/>
      <c r="B60" s="40"/>
      <c r="C60" s="40"/>
      <c r="D60" s="67"/>
      <c r="E60" s="67"/>
      <c r="F60" s="40"/>
      <c r="G60" s="40"/>
      <c r="H60" s="40"/>
      <c r="I60" s="40"/>
      <c r="J60" s="40"/>
      <c r="K60" s="40"/>
      <c r="L60" s="40"/>
    </row>
    <row r="61" spans="1:12" ht="15.75">
      <c r="A61" s="40"/>
      <c r="B61" s="40"/>
      <c r="C61" s="40"/>
      <c r="D61" s="67"/>
      <c r="E61" s="67"/>
      <c r="F61" s="40"/>
      <c r="G61" s="40"/>
      <c r="H61" s="40"/>
      <c r="I61" s="40"/>
      <c r="J61" s="40"/>
      <c r="K61" s="40"/>
      <c r="L61" s="40"/>
    </row>
    <row r="62" spans="1:12" ht="15.75">
      <c r="A62" s="40"/>
      <c r="B62" s="40"/>
      <c r="C62" s="40"/>
      <c r="D62" s="67"/>
      <c r="E62" s="67"/>
      <c r="F62" s="40"/>
      <c r="G62" s="40"/>
      <c r="H62" s="40"/>
      <c r="I62" s="40"/>
      <c r="J62" s="40"/>
      <c r="K62" s="40"/>
      <c r="L62" s="40"/>
    </row>
    <row r="63" spans="1:12" ht="15.75">
      <c r="A63" s="40"/>
      <c r="B63" s="40"/>
      <c r="C63" s="40"/>
      <c r="D63" s="67"/>
      <c r="E63" s="67"/>
      <c r="F63" s="40"/>
      <c r="G63" s="40"/>
      <c r="H63" s="40"/>
      <c r="I63" s="40"/>
      <c r="J63" s="40"/>
      <c r="K63" s="40"/>
      <c r="L63" s="40"/>
    </row>
    <row r="64" spans="1:12" ht="15.75">
      <c r="A64" s="40"/>
      <c r="B64" s="40"/>
      <c r="C64" s="40"/>
      <c r="D64" s="67"/>
      <c r="E64" s="67"/>
      <c r="F64" s="40"/>
      <c r="G64" s="40"/>
      <c r="H64" s="40"/>
      <c r="I64" s="40"/>
      <c r="J64" s="40"/>
      <c r="K64" s="40"/>
      <c r="L64" s="40"/>
    </row>
    <row r="65" spans="1:12" ht="15.75">
      <c r="A65" s="40"/>
      <c r="B65" s="40"/>
      <c r="C65" s="40"/>
      <c r="D65" s="67"/>
      <c r="E65" s="67"/>
      <c r="F65" s="40"/>
      <c r="G65" s="40"/>
      <c r="H65" s="40"/>
      <c r="I65" s="40"/>
      <c r="J65" s="40"/>
      <c r="K65" s="40"/>
      <c r="L65" s="40"/>
    </row>
    <row r="66" spans="1:12" ht="15.75">
      <c r="A66" s="40"/>
      <c r="B66" s="40"/>
      <c r="C66" s="40"/>
      <c r="D66" s="67"/>
      <c r="E66" s="67"/>
      <c r="F66" s="40"/>
      <c r="G66" s="40"/>
      <c r="H66" s="40"/>
      <c r="I66" s="40"/>
      <c r="J66" s="40"/>
      <c r="K66" s="40"/>
      <c r="L66" s="40"/>
    </row>
    <row r="67" spans="1:12" ht="15.75">
      <c r="A67" s="40"/>
      <c r="B67" s="40"/>
      <c r="C67" s="40"/>
      <c r="D67" s="67"/>
      <c r="E67" s="67"/>
      <c r="F67" s="40"/>
      <c r="G67" s="40"/>
      <c r="H67" s="40"/>
      <c r="I67" s="40"/>
      <c r="J67" s="40"/>
      <c r="K67" s="40"/>
      <c r="L67" s="40"/>
    </row>
    <row r="68" spans="1:12">
      <c r="B68" s="1"/>
      <c r="D68" s="6"/>
      <c r="E68" s="6"/>
    </row>
    <row r="69" spans="1:12">
      <c r="B69" s="1"/>
      <c r="D69" s="6"/>
      <c r="E69" s="6"/>
    </row>
  </sheetData>
  <mergeCells count="1">
    <mergeCell ref="B10:J10"/>
  </mergeCells>
  <printOptions horizontalCentered="1"/>
  <pageMargins left="0.75" right="0.5" top="0.5" bottom="0.5" header="0.5" footer="0.5"/>
  <pageSetup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02BA-467F-42E9-9D6C-037CF7677780}">
  <dimension ref="A1:J57"/>
  <sheetViews>
    <sheetView workbookViewId="0">
      <selection activeCell="G1" sqref="G1:G5"/>
    </sheetView>
  </sheetViews>
  <sheetFormatPr defaultRowHeight="15"/>
  <cols>
    <col min="1" max="2" width="7.875" style="5" customWidth="1"/>
    <col min="3" max="3" width="23.25" style="17" customWidth="1"/>
    <col min="4" max="4" width="6.375" style="17" customWidth="1"/>
    <col min="5" max="5" width="26.125" style="18" customWidth="1"/>
    <col min="6" max="6" width="18.625" style="19" customWidth="1"/>
    <col min="7" max="7" width="18.625" style="18" customWidth="1"/>
    <col min="8" max="8" width="13.875" style="19" customWidth="1"/>
    <col min="9" max="16384" width="9" style="7"/>
  </cols>
  <sheetData>
    <row r="1" spans="1:10">
      <c r="G1" s="22" t="s">
        <v>120</v>
      </c>
    </row>
    <row r="2" spans="1:10">
      <c r="G2" s="22" t="s">
        <v>69</v>
      </c>
    </row>
    <row r="3" spans="1:10">
      <c r="G3" s="23" t="str">
        <f>+'Gas HH'!J3</f>
        <v>RIPUC Docket No. 25-45-GE</v>
      </c>
    </row>
    <row r="4" spans="1:10">
      <c r="G4" s="23" t="str">
        <f>+'Gas HH'!J4</f>
        <v>Schedule NH-4-GAS</v>
      </c>
    </row>
    <row r="5" spans="1:10">
      <c r="G5" s="24" t="s">
        <v>70</v>
      </c>
    </row>
    <row r="9" spans="1:10" ht="29.25" customHeight="1">
      <c r="A9" s="25" t="s">
        <v>118</v>
      </c>
      <c r="B9" s="25"/>
      <c r="C9" s="25"/>
      <c r="D9" s="25"/>
      <c r="E9" s="25"/>
      <c r="F9" s="25"/>
      <c r="G9" s="20"/>
      <c r="H9" s="20"/>
    </row>
    <row r="10" spans="1:10" s="5" customFormat="1" ht="15.75">
      <c r="A10" s="26"/>
      <c r="B10" s="26"/>
      <c r="C10" s="27"/>
      <c r="D10" s="27"/>
      <c r="E10" s="28"/>
      <c r="F10" s="28"/>
      <c r="G10" s="21"/>
      <c r="H10" s="21"/>
    </row>
    <row r="11" spans="1:10" ht="31.5">
      <c r="A11" s="29" t="s">
        <v>58</v>
      </c>
      <c r="B11" s="26"/>
      <c r="C11" s="30" t="s">
        <v>59</v>
      </c>
      <c r="D11" s="31"/>
      <c r="E11" s="30" t="s">
        <v>94</v>
      </c>
      <c r="F11" s="32" t="s">
        <v>95</v>
      </c>
      <c r="G11" s="21"/>
      <c r="H11" s="21"/>
    </row>
    <row r="12" spans="1:10" ht="15.75">
      <c r="A12" s="26"/>
      <c r="B12" s="26"/>
      <c r="C12" s="31"/>
      <c r="D12" s="31"/>
      <c r="E12" s="28"/>
      <c r="F12" s="33"/>
      <c r="G12" s="21"/>
      <c r="H12" s="21"/>
    </row>
    <row r="13" spans="1:10" ht="15.75">
      <c r="A13" s="26">
        <v>1</v>
      </c>
      <c r="B13" s="26"/>
      <c r="C13" s="34">
        <v>46234</v>
      </c>
      <c r="D13" s="34"/>
      <c r="E13" s="35" t="str">
        <f>"Line "&amp;'Gas ADIT Details'!A$96&amp;"(c) +Line "&amp;'Gas ADIT Details'!A$97&amp;"(f)/3*1"</f>
        <v>Line 1(c) +Line 2(f)/3*1</v>
      </c>
      <c r="F13" s="36">
        <f>ROUND(+'Gas ADIT Details'!K$96+'Gas ADIT Details'!Q$97/3*1,0)</f>
        <v>-1523393</v>
      </c>
      <c r="G13" s="21"/>
      <c r="H13" s="21"/>
      <c r="J13" s="8"/>
    </row>
    <row r="14" spans="1:10" ht="15.75">
      <c r="A14" s="26">
        <f>+A13+1</f>
        <v>2</v>
      </c>
      <c r="B14" s="26"/>
      <c r="C14" s="31">
        <v>46265</v>
      </c>
      <c r="D14" s="31"/>
      <c r="E14" s="37" t="str">
        <f>"Line "&amp;'Gas ADIT Details'!A$96&amp;"(c) +Line "&amp;'Gas ADIT Details'!A$97&amp;"(f)/3*2"</f>
        <v>Line 1(c) +Line 2(f)/3*2</v>
      </c>
      <c r="F14" s="38">
        <f>ROUND(+'Gas ADIT Details'!K$96+'Gas ADIT Details'!Q$97/3*2,0)</f>
        <v>-1689410</v>
      </c>
      <c r="G14" s="21"/>
      <c r="H14" s="21"/>
      <c r="J14" s="8"/>
    </row>
    <row r="15" spans="1:10" ht="15.75">
      <c r="A15" s="26">
        <f t="shared" ref="A15:A18" si="0">+A14+1</f>
        <v>3</v>
      </c>
      <c r="B15" s="26"/>
      <c r="C15" s="31">
        <v>46295</v>
      </c>
      <c r="D15" s="31"/>
      <c r="E15" s="37" t="s">
        <v>80</v>
      </c>
      <c r="F15" s="38">
        <f>ROUND(+'Gas ADIT Details'!K97,0)</f>
        <v>-1855427</v>
      </c>
      <c r="G15" s="21"/>
      <c r="H15" s="21"/>
      <c r="J15" s="8"/>
    </row>
    <row r="16" spans="1:10" ht="15.75">
      <c r="A16" s="26">
        <f t="shared" si="0"/>
        <v>4</v>
      </c>
      <c r="B16" s="26"/>
      <c r="C16" s="34">
        <v>46326</v>
      </c>
      <c r="D16" s="34"/>
      <c r="E16" s="35" t="str">
        <f>"Line "&amp;'Gas ADIT Details'!A$97&amp;"(c) +Line "&amp;'Gas ADIT Details'!A$98&amp;"(f)/3*1"</f>
        <v>Line 2(c) +Line 3(f)/3*1</v>
      </c>
      <c r="F16" s="36">
        <f>ROUND(+'Gas ADIT Details'!K$97+'Gas ADIT Details'!Q$98/3*1,0)</f>
        <v>-2021444</v>
      </c>
      <c r="G16" s="21"/>
      <c r="H16" s="21"/>
      <c r="J16" s="8"/>
    </row>
    <row r="17" spans="1:10" ht="15.75">
      <c r="A17" s="26">
        <f t="shared" si="0"/>
        <v>5</v>
      </c>
      <c r="B17" s="26"/>
      <c r="C17" s="31">
        <v>46356</v>
      </c>
      <c r="D17" s="31"/>
      <c r="E17" s="37" t="str">
        <f>"Line "&amp;'Gas ADIT Details'!A$97&amp;"(c) +Line "&amp;'Gas ADIT Details'!A$98&amp;"(f)/3*2"</f>
        <v>Line 2(c) +Line 3(f)/3*2</v>
      </c>
      <c r="F17" s="38">
        <f>ROUND(+'Gas ADIT Details'!K$97+'Gas ADIT Details'!Q$98/3*2,0)</f>
        <v>-2187460</v>
      </c>
      <c r="G17" s="21"/>
      <c r="H17" s="21"/>
      <c r="J17" s="8"/>
    </row>
    <row r="18" spans="1:10" ht="15.75">
      <c r="A18" s="26">
        <f t="shared" si="0"/>
        <v>6</v>
      </c>
      <c r="B18" s="26"/>
      <c r="C18" s="31">
        <v>46387</v>
      </c>
      <c r="D18" s="31"/>
      <c r="E18" s="37" t="s">
        <v>81</v>
      </c>
      <c r="F18" s="38">
        <f>ROUND(+'Gas ADIT Details'!K98,0)</f>
        <v>-2353477</v>
      </c>
      <c r="G18" s="21"/>
      <c r="H18" s="21"/>
      <c r="J18" s="8"/>
    </row>
    <row r="19" spans="1:10" ht="15.75">
      <c r="A19" s="26"/>
      <c r="B19" s="26"/>
      <c r="C19" s="31"/>
      <c r="D19" s="31"/>
      <c r="E19" s="37"/>
      <c r="F19" s="38"/>
      <c r="G19" s="21"/>
      <c r="H19" s="21"/>
      <c r="J19" s="8"/>
    </row>
    <row r="20" spans="1:10" ht="15.75">
      <c r="A20" s="26">
        <f>+A18+1</f>
        <v>7</v>
      </c>
      <c r="B20" s="26"/>
      <c r="C20" s="34">
        <v>46417</v>
      </c>
      <c r="D20" s="34"/>
      <c r="E20" s="35" t="str">
        <f>"Line "&amp;'Gas ADIT Details'!A$98&amp;"(c) +Line "&amp;'Gas ADIT Details'!A$99&amp;"(f)/3*1"</f>
        <v>Line 3(c) +Line 4(f)/3*1</v>
      </c>
      <c r="F20" s="36">
        <f>ROUND(+'Gas ADIT Details'!K$98+'Gas ADIT Details'!Q$99/3*1,0)</f>
        <v>-2367286</v>
      </c>
      <c r="G20" s="21"/>
      <c r="H20" s="21"/>
      <c r="J20" s="8"/>
    </row>
    <row r="21" spans="1:10" ht="15.75">
      <c r="A21" s="26">
        <f>+A20+1</f>
        <v>8</v>
      </c>
      <c r="B21" s="26"/>
      <c r="C21" s="31">
        <v>46446</v>
      </c>
      <c r="D21" s="31"/>
      <c r="E21" s="37" t="str">
        <f>"Line "&amp;'Gas ADIT Details'!A$98&amp;"(c) +Line "&amp;'Gas ADIT Details'!A$99&amp;"(f)/3*2"</f>
        <v>Line 3(c) +Line 4(f)/3*2</v>
      </c>
      <c r="F21" s="38">
        <f>ROUND(+'Gas ADIT Details'!K$98+'Gas ADIT Details'!Q$99/3*2,0)</f>
        <v>-2381095</v>
      </c>
      <c r="G21" s="21"/>
      <c r="H21" s="21"/>
      <c r="J21" s="8"/>
    </row>
    <row r="22" spans="1:10" ht="15.75">
      <c r="A22" s="26">
        <f t="shared" ref="A22:A31" si="1">+A21+1</f>
        <v>9</v>
      </c>
      <c r="B22" s="26"/>
      <c r="C22" s="31">
        <v>46477</v>
      </c>
      <c r="D22" s="31"/>
      <c r="E22" s="37" t="s">
        <v>82</v>
      </c>
      <c r="F22" s="38">
        <f>ROUND(+'Gas ADIT Details'!K99,0)</f>
        <v>-2394903</v>
      </c>
      <c r="G22" s="21"/>
      <c r="H22" s="21"/>
      <c r="J22" s="8"/>
    </row>
    <row r="23" spans="1:10" ht="15.75">
      <c r="A23" s="26">
        <f t="shared" si="1"/>
        <v>10</v>
      </c>
      <c r="B23" s="26"/>
      <c r="C23" s="34">
        <v>46507</v>
      </c>
      <c r="D23" s="34"/>
      <c r="E23" s="35" t="str">
        <f>"Line "&amp;'Gas ADIT Details'!A$99&amp;"(c) +Line "&amp;'Gas ADIT Details'!A$100&amp;"(f)/3*1"</f>
        <v>Line 4(c) +Line 5(f)/3*1</v>
      </c>
      <c r="F23" s="36">
        <f>ROUND(+'Gas ADIT Details'!K$99+'Gas ADIT Details'!Q$100/3*1,0)</f>
        <v>-2408712</v>
      </c>
      <c r="G23" s="21"/>
      <c r="H23" s="21"/>
      <c r="J23" s="8"/>
    </row>
    <row r="24" spans="1:10" ht="15.75">
      <c r="A24" s="26">
        <f t="shared" si="1"/>
        <v>11</v>
      </c>
      <c r="B24" s="26"/>
      <c r="C24" s="31">
        <v>46538</v>
      </c>
      <c r="D24" s="31"/>
      <c r="E24" s="37" t="str">
        <f>"Line "&amp;'Gas ADIT Details'!A$99&amp;"(c) +Line "&amp;'Gas ADIT Details'!A$100&amp;"(f)/3*2"</f>
        <v>Line 4(c) +Line 5(f)/3*2</v>
      </c>
      <c r="F24" s="38">
        <f>ROUND(+'Gas ADIT Details'!K$99+'Gas ADIT Details'!Q$100/3*2,0)</f>
        <v>-2422521</v>
      </c>
      <c r="G24" s="21"/>
      <c r="H24" s="21"/>
      <c r="J24" s="8"/>
    </row>
    <row r="25" spans="1:10" ht="15.75">
      <c r="A25" s="26">
        <f t="shared" si="1"/>
        <v>12</v>
      </c>
      <c r="B25" s="26"/>
      <c r="C25" s="31">
        <v>46568</v>
      </c>
      <c r="D25" s="31"/>
      <c r="E25" s="37" t="s">
        <v>83</v>
      </c>
      <c r="F25" s="38">
        <f>ROUND(+'Gas ADIT Details'!K100,0)</f>
        <v>-2436329</v>
      </c>
      <c r="G25" s="21"/>
      <c r="H25" s="21"/>
      <c r="J25" s="8"/>
    </row>
    <row r="26" spans="1:10" ht="15.75">
      <c r="A26" s="26">
        <f t="shared" si="1"/>
        <v>13</v>
      </c>
      <c r="B26" s="26"/>
      <c r="C26" s="34">
        <v>46599</v>
      </c>
      <c r="D26" s="34"/>
      <c r="E26" s="35" t="str">
        <f>"Line "&amp;'Gas ADIT Details'!A$100&amp;"(c) +Line "&amp;'Gas ADIT Details'!A$101&amp;"(f)/3*1"</f>
        <v>Line 5(c) +Line 6(f)/3*1</v>
      </c>
      <c r="F26" s="36">
        <f>ROUND(+'Gas ADIT Details'!K$100+'Gas ADIT Details'!Q$101/3*1,0)</f>
        <v>-2450138</v>
      </c>
      <c r="G26" s="21"/>
      <c r="H26" s="21"/>
      <c r="J26" s="8"/>
    </row>
    <row r="27" spans="1:10" ht="15.75">
      <c r="A27" s="26">
        <f t="shared" si="1"/>
        <v>14</v>
      </c>
      <c r="B27" s="26"/>
      <c r="C27" s="31">
        <v>46630</v>
      </c>
      <c r="D27" s="31"/>
      <c r="E27" s="37" t="str">
        <f>"Line "&amp;'Gas ADIT Details'!A$100&amp;"(c) +Line "&amp;'Gas ADIT Details'!A$101&amp;"(f)/3*2"</f>
        <v>Line 5(c) +Line 6(f)/3*2</v>
      </c>
      <c r="F27" s="38">
        <f>ROUND(+'Gas ADIT Details'!K$100+'Gas ADIT Details'!Q$101/3*2,0)</f>
        <v>-2463947</v>
      </c>
      <c r="G27" s="21"/>
      <c r="H27" s="21"/>
      <c r="J27" s="8"/>
    </row>
    <row r="28" spans="1:10" ht="15.75">
      <c r="A28" s="26">
        <f t="shared" si="1"/>
        <v>15</v>
      </c>
      <c r="B28" s="26"/>
      <c r="C28" s="31">
        <v>46660</v>
      </c>
      <c r="D28" s="31"/>
      <c r="E28" s="37" t="s">
        <v>84</v>
      </c>
      <c r="F28" s="38">
        <f>ROUND(+'Gas ADIT Details'!K101,0)</f>
        <v>-2477755</v>
      </c>
      <c r="G28" s="21"/>
      <c r="H28" s="21"/>
      <c r="J28" s="8"/>
    </row>
    <row r="29" spans="1:10" ht="15.75">
      <c r="A29" s="26">
        <f t="shared" si="1"/>
        <v>16</v>
      </c>
      <c r="B29" s="26"/>
      <c r="C29" s="34">
        <v>46691</v>
      </c>
      <c r="D29" s="34"/>
      <c r="E29" s="35" t="str">
        <f>"Line "&amp;'Gas ADIT Details'!A$101&amp;"(c) +Line "&amp;'Gas ADIT Details'!A$102&amp;"(f)/3*1"</f>
        <v>Line 6(c) +Line 7(f)/3*1</v>
      </c>
      <c r="F29" s="36">
        <f>ROUND(+'Gas ADIT Details'!K$101+'Gas ADIT Details'!Q$102/3*1,0)</f>
        <v>-2491564</v>
      </c>
      <c r="G29" s="21"/>
      <c r="H29" s="21"/>
      <c r="J29" s="8"/>
    </row>
    <row r="30" spans="1:10" ht="15.75">
      <c r="A30" s="26">
        <f t="shared" si="1"/>
        <v>17</v>
      </c>
      <c r="B30" s="26"/>
      <c r="C30" s="31">
        <v>46721</v>
      </c>
      <c r="D30" s="31"/>
      <c r="E30" s="37" t="str">
        <f>"Line "&amp;'Gas ADIT Details'!A$101&amp;"(c) +Line "&amp;'Gas ADIT Details'!A$102&amp;"(f)/3*2"</f>
        <v>Line 6(c) +Line 7(f)/3*2</v>
      </c>
      <c r="F30" s="38">
        <f>ROUND(+'Gas ADIT Details'!K$101+'Gas ADIT Details'!Q$102/3*2,0)</f>
        <v>-2505373</v>
      </c>
      <c r="G30" s="21"/>
      <c r="H30" s="21"/>
      <c r="J30" s="8"/>
    </row>
    <row r="31" spans="1:10" ht="15.75">
      <c r="A31" s="26">
        <f t="shared" si="1"/>
        <v>18</v>
      </c>
      <c r="B31" s="26"/>
      <c r="C31" s="31">
        <v>46752</v>
      </c>
      <c r="D31" s="31"/>
      <c r="E31" s="37" t="s">
        <v>85</v>
      </c>
      <c r="F31" s="38">
        <f>ROUND(+'Gas ADIT Details'!K102,0)</f>
        <v>-2519181</v>
      </c>
      <c r="G31" s="21"/>
      <c r="H31" s="21"/>
      <c r="J31" s="8"/>
    </row>
    <row r="32" spans="1:10" ht="15.75">
      <c r="A32" s="26"/>
      <c r="B32" s="26"/>
      <c r="C32" s="31"/>
      <c r="D32" s="31"/>
      <c r="E32" s="39"/>
      <c r="F32" s="38"/>
      <c r="G32" s="21"/>
      <c r="H32" s="21"/>
      <c r="J32" s="8"/>
    </row>
    <row r="33" spans="1:10" ht="15.75">
      <c r="A33" s="26">
        <f>+A31+1</f>
        <v>19</v>
      </c>
      <c r="B33" s="26"/>
      <c r="C33" s="34">
        <v>46782</v>
      </c>
      <c r="D33" s="34"/>
      <c r="E33" s="35" t="str">
        <f>"Line "&amp;'Gas ADIT Details'!A$102&amp;"(c) +Line "&amp;'Gas ADIT Details'!A$103&amp;"(f)/3*1"</f>
        <v>Line 7(c) +Line 8(f)/3*1</v>
      </c>
      <c r="F33" s="36">
        <f>ROUND(+'Gas ADIT Details'!K$102+'Gas ADIT Details'!Q$103/3*1,0)</f>
        <v>-2494751</v>
      </c>
      <c r="G33" s="21"/>
      <c r="H33" s="21"/>
      <c r="J33" s="8"/>
    </row>
    <row r="34" spans="1:10" ht="15.75">
      <c r="A34" s="26">
        <f>+A33+1</f>
        <v>20</v>
      </c>
      <c r="B34" s="26"/>
      <c r="C34" s="31">
        <v>46811</v>
      </c>
      <c r="D34" s="31"/>
      <c r="E34" s="37" t="str">
        <f>"Line "&amp;'Gas ADIT Details'!A$102&amp;"(c) +Line "&amp;'Gas ADIT Details'!A$103&amp;"(f)/3*2"</f>
        <v>Line 7(c) +Line 8(f)/3*2</v>
      </c>
      <c r="F34" s="38">
        <f>ROUND(+'Gas ADIT Details'!K$102+'Gas ADIT Details'!Q$103/3*2,0)</f>
        <v>-2470320</v>
      </c>
      <c r="G34" s="21"/>
      <c r="H34" s="21"/>
      <c r="J34" s="8"/>
    </row>
    <row r="35" spans="1:10" ht="15.75">
      <c r="A35" s="26">
        <f t="shared" ref="A35:A44" si="2">+A34+1</f>
        <v>21</v>
      </c>
      <c r="B35" s="26"/>
      <c r="C35" s="31">
        <v>46843</v>
      </c>
      <c r="D35" s="31"/>
      <c r="E35" s="37" t="s">
        <v>86</v>
      </c>
      <c r="F35" s="38">
        <f>ROUND(+'Gas ADIT Details'!K103,0)</f>
        <v>-2445890</v>
      </c>
      <c r="G35" s="21"/>
      <c r="H35" s="21"/>
      <c r="J35" s="8"/>
    </row>
    <row r="36" spans="1:10" ht="15.75">
      <c r="A36" s="26">
        <f t="shared" si="2"/>
        <v>22</v>
      </c>
      <c r="B36" s="26"/>
      <c r="C36" s="34">
        <v>46873</v>
      </c>
      <c r="D36" s="34"/>
      <c r="E36" s="35" t="str">
        <f>"Line "&amp;'Gas ADIT Details'!A$103&amp;"(c) +Line "&amp;'Gas ADIT Details'!A$104&amp;"(f)/3*1"</f>
        <v>Line 8(c) +Line 9(f)/3*1</v>
      </c>
      <c r="F36" s="36">
        <f>ROUND(+'Gas ADIT Details'!K$103+'Gas ADIT Details'!Q$104/3*1,0)</f>
        <v>-2421459</v>
      </c>
      <c r="G36" s="21"/>
      <c r="H36" s="21"/>
      <c r="J36" s="8"/>
    </row>
    <row r="37" spans="1:10" ht="15.75">
      <c r="A37" s="26">
        <f t="shared" si="2"/>
        <v>23</v>
      </c>
      <c r="B37" s="26"/>
      <c r="C37" s="31">
        <v>46904</v>
      </c>
      <c r="D37" s="31"/>
      <c r="E37" s="37" t="str">
        <f>"Line "&amp;'Gas ADIT Details'!A$103&amp;"(c) +Line "&amp;'Gas ADIT Details'!A$104&amp;"(f)/3*2"</f>
        <v>Line 8(c) +Line 9(f)/3*2</v>
      </c>
      <c r="F37" s="38">
        <f>ROUND(+'Gas ADIT Details'!K$103+'Gas ADIT Details'!Q$104/3*2,0)</f>
        <v>-2397029</v>
      </c>
      <c r="G37" s="21"/>
      <c r="H37" s="21"/>
      <c r="J37" s="8"/>
    </row>
    <row r="38" spans="1:10" ht="15.75">
      <c r="A38" s="26">
        <f t="shared" si="2"/>
        <v>24</v>
      </c>
      <c r="B38" s="26"/>
      <c r="C38" s="31">
        <v>46934</v>
      </c>
      <c r="D38" s="31"/>
      <c r="E38" s="37" t="s">
        <v>87</v>
      </c>
      <c r="F38" s="38">
        <f>ROUND(+'Gas ADIT Details'!K104,0)</f>
        <v>-2372598</v>
      </c>
      <c r="G38" s="21"/>
      <c r="H38" s="21"/>
      <c r="J38" s="8"/>
    </row>
    <row r="39" spans="1:10" ht="15.75">
      <c r="A39" s="26">
        <f t="shared" si="2"/>
        <v>25</v>
      </c>
      <c r="B39" s="26"/>
      <c r="C39" s="34">
        <v>46965</v>
      </c>
      <c r="D39" s="34"/>
      <c r="E39" s="35" t="str">
        <f>"Line "&amp;'Gas ADIT Details'!A$104&amp;"(c) +Line "&amp;'Gas ADIT Details'!A$105&amp;"(f)/3*1"</f>
        <v>Line 9(c) +Line 10(f)/3*1</v>
      </c>
      <c r="F39" s="36">
        <f>ROUND(+'Gas ADIT Details'!K$104+'Gas ADIT Details'!Q$105/3*1,0)</f>
        <v>-2348168</v>
      </c>
      <c r="G39" s="21"/>
      <c r="H39" s="21"/>
      <c r="J39" s="8"/>
    </row>
    <row r="40" spans="1:10" ht="15.75">
      <c r="A40" s="26">
        <f t="shared" si="2"/>
        <v>26</v>
      </c>
      <c r="B40" s="26"/>
      <c r="C40" s="31">
        <v>46996</v>
      </c>
      <c r="D40" s="31"/>
      <c r="E40" s="37" t="str">
        <f>"Line "&amp;'Gas ADIT Details'!A$104&amp;"(c) +Line "&amp;'Gas ADIT Details'!A$105&amp;"(f)/3*2"</f>
        <v>Line 9(c) +Line 10(f)/3*2</v>
      </c>
      <c r="F40" s="38">
        <f>ROUND(+'Gas ADIT Details'!K$104+'Gas ADIT Details'!Q$105/3*2,0)</f>
        <v>-2323737</v>
      </c>
      <c r="G40" s="21"/>
      <c r="H40" s="21"/>
      <c r="J40" s="8"/>
    </row>
    <row r="41" spans="1:10" ht="15.75">
      <c r="A41" s="26">
        <f t="shared" si="2"/>
        <v>27</v>
      </c>
      <c r="B41" s="26"/>
      <c r="C41" s="31">
        <v>47026</v>
      </c>
      <c r="D41" s="31"/>
      <c r="E41" s="37" t="s">
        <v>88</v>
      </c>
      <c r="F41" s="38">
        <f>ROUND(+'Gas ADIT Details'!K105,0)</f>
        <v>-2299307</v>
      </c>
      <c r="G41" s="21"/>
      <c r="H41" s="21"/>
      <c r="J41" s="8"/>
    </row>
    <row r="42" spans="1:10" ht="15.75">
      <c r="A42" s="26">
        <f t="shared" si="2"/>
        <v>28</v>
      </c>
      <c r="B42" s="26"/>
      <c r="C42" s="34">
        <v>47057</v>
      </c>
      <c r="D42" s="34"/>
      <c r="E42" s="35" t="str">
        <f>"Line "&amp;'Gas ADIT Details'!A$105&amp;"(c) +Line "&amp;'Gas ADIT Details'!A$106&amp;"(f)/3*1"</f>
        <v>Line 10(c) +Line 11(f)/3*1</v>
      </c>
      <c r="F42" s="36">
        <f>ROUND(+'Gas ADIT Details'!K$105+'Gas ADIT Details'!Q$106/3*1,0)</f>
        <v>-2274876</v>
      </c>
      <c r="G42" s="21"/>
      <c r="H42" s="21"/>
      <c r="J42" s="8"/>
    </row>
    <row r="43" spans="1:10" ht="15.75">
      <c r="A43" s="26">
        <f t="shared" si="2"/>
        <v>29</v>
      </c>
      <c r="B43" s="26"/>
      <c r="C43" s="31">
        <v>47087</v>
      </c>
      <c r="D43" s="31"/>
      <c r="E43" s="37" t="str">
        <f>"Line "&amp;'Gas ADIT Details'!A$105&amp;"(c) +Line "&amp;'Gas ADIT Details'!A$106&amp;"(f)/3*2"</f>
        <v>Line 10(c) +Line 11(f)/3*2</v>
      </c>
      <c r="F43" s="38">
        <f>ROUND(+'Gas ADIT Details'!K$105+'Gas ADIT Details'!Q$106/3*2,0)</f>
        <v>-2250445</v>
      </c>
      <c r="G43" s="21"/>
      <c r="H43" s="21"/>
      <c r="J43" s="8"/>
    </row>
    <row r="44" spans="1:10" ht="15.75">
      <c r="A44" s="26">
        <f t="shared" si="2"/>
        <v>30</v>
      </c>
      <c r="B44" s="26"/>
      <c r="C44" s="31">
        <v>47118</v>
      </c>
      <c r="D44" s="31"/>
      <c r="E44" s="37" t="s">
        <v>89</v>
      </c>
      <c r="F44" s="38">
        <f>ROUND(+'Gas ADIT Details'!K106,0)</f>
        <v>-2226015</v>
      </c>
      <c r="G44" s="21"/>
      <c r="H44" s="21"/>
      <c r="J44" s="8"/>
    </row>
    <row r="45" spans="1:10" ht="15.75">
      <c r="A45" s="26"/>
      <c r="B45" s="26"/>
      <c r="C45" s="31"/>
      <c r="D45" s="31"/>
      <c r="E45" s="39"/>
      <c r="F45" s="38"/>
      <c r="G45" s="21"/>
      <c r="H45" s="21"/>
      <c r="J45" s="8"/>
    </row>
    <row r="46" spans="1:10" ht="15.75">
      <c r="A46" s="26">
        <f>+A44+1</f>
        <v>31</v>
      </c>
      <c r="B46" s="26"/>
      <c r="C46" s="34">
        <v>47148</v>
      </c>
      <c r="D46" s="34"/>
      <c r="E46" s="35" t="str">
        <f>"Line "&amp;'Gas ADIT Details'!B$106&amp;"(c) +Line "&amp;'Gas ADIT Details'!B$107&amp;"(f)/3*1"</f>
        <v>Line (c) +Line (f)/3*1</v>
      </c>
      <c r="F46" s="36">
        <f>ROUND(+'Gas ADIT Details'!K$106+'Gas ADIT Details'!Q$107/3*1,0)</f>
        <v>-2201585</v>
      </c>
      <c r="G46" s="21"/>
      <c r="H46" s="21"/>
      <c r="J46" s="8"/>
    </row>
    <row r="47" spans="1:10" ht="15.75">
      <c r="A47" s="26">
        <f>+A46+1</f>
        <v>32</v>
      </c>
      <c r="B47" s="26"/>
      <c r="C47" s="31">
        <v>47177</v>
      </c>
      <c r="D47" s="31"/>
      <c r="E47" s="37" t="str">
        <f>"Line "&amp;'Gas ADIT Details'!B$106&amp;"(c) +Line "&amp;'Gas ADIT Details'!B$107&amp;"(f)/3*2"</f>
        <v>Line (c) +Line (f)/3*2</v>
      </c>
      <c r="F47" s="38">
        <f>ROUND(+'Gas ADIT Details'!K$106+'Gas ADIT Details'!Q$107/3*2,0)</f>
        <v>-2177155</v>
      </c>
      <c r="G47" s="21"/>
      <c r="H47" s="21"/>
      <c r="J47" s="8"/>
    </row>
    <row r="48" spans="1:10" ht="15.75">
      <c r="A48" s="26">
        <f t="shared" ref="A48:A57" si="3">+A47+1</f>
        <v>33</v>
      </c>
      <c r="B48" s="26"/>
      <c r="C48" s="31">
        <v>47208</v>
      </c>
      <c r="D48" s="31"/>
      <c r="E48" s="37" t="s">
        <v>90</v>
      </c>
      <c r="F48" s="38">
        <f>ROUND(+'Gas ADIT Details'!K107,0)</f>
        <v>-2152724</v>
      </c>
      <c r="G48" s="21"/>
      <c r="H48" s="21"/>
      <c r="J48" s="8"/>
    </row>
    <row r="49" spans="1:10" ht="15.75">
      <c r="A49" s="26">
        <f t="shared" si="3"/>
        <v>34</v>
      </c>
      <c r="B49" s="26"/>
      <c r="C49" s="34">
        <v>47238</v>
      </c>
      <c r="D49" s="34"/>
      <c r="E49" s="35" t="str">
        <f>"Line "&amp;'Gas ADIT Details'!B$107&amp;"(c) +Line "&amp;'Gas ADIT Details'!B$108&amp;"(f)/3*1"</f>
        <v>Line (c) +Line (f)/3*1</v>
      </c>
      <c r="F49" s="36">
        <f>ROUND(+'Gas ADIT Details'!K$107+'Gas ADIT Details'!Q$108/3*1,0)</f>
        <v>-2128294</v>
      </c>
      <c r="G49" s="21"/>
      <c r="H49" s="21"/>
      <c r="J49" s="8"/>
    </row>
    <row r="50" spans="1:10" ht="15.75">
      <c r="A50" s="26">
        <f t="shared" si="3"/>
        <v>35</v>
      </c>
      <c r="B50" s="26"/>
      <c r="C50" s="31">
        <v>47269</v>
      </c>
      <c r="D50" s="31"/>
      <c r="E50" s="37" t="str">
        <f>"Line "&amp;'Gas ADIT Details'!B$107&amp;"(c) +Line "&amp;'Gas ADIT Details'!B$108&amp;"(f)/3*2"</f>
        <v>Line (c) +Line (f)/3*2</v>
      </c>
      <c r="F50" s="38">
        <f>ROUND(+'Gas ADIT Details'!K$107+'Gas ADIT Details'!Q$108/3*2,0)</f>
        <v>-2103864</v>
      </c>
      <c r="G50" s="21"/>
      <c r="H50" s="21"/>
      <c r="J50" s="8"/>
    </row>
    <row r="51" spans="1:10" ht="15.75">
      <c r="A51" s="26">
        <f t="shared" si="3"/>
        <v>36</v>
      </c>
      <c r="B51" s="26"/>
      <c r="C51" s="31">
        <v>47299</v>
      </c>
      <c r="D51" s="31"/>
      <c r="E51" s="37" t="s">
        <v>91</v>
      </c>
      <c r="F51" s="38">
        <f>ROUND(+'Gas ADIT Details'!K108,0)</f>
        <v>-2079433</v>
      </c>
      <c r="G51" s="21"/>
      <c r="H51" s="21"/>
      <c r="J51" s="8"/>
    </row>
    <row r="52" spans="1:10" ht="15.75">
      <c r="A52" s="26">
        <f t="shared" si="3"/>
        <v>37</v>
      </c>
      <c r="B52" s="26"/>
      <c r="C52" s="34">
        <v>47330</v>
      </c>
      <c r="D52" s="34"/>
      <c r="E52" s="35" t="str">
        <f>"Line "&amp;'Gas ADIT Details'!B$108&amp;"(c) +Line "&amp;'Gas ADIT Details'!B$109&amp;"(f)/3*1"</f>
        <v>Line (c) +Line (f)/3*1</v>
      </c>
      <c r="F52" s="36">
        <f>ROUND(+'Gas ADIT Details'!K$108+'Gas ADIT Details'!Q$109/3*1,0)</f>
        <v>-2055003</v>
      </c>
      <c r="G52" s="21"/>
      <c r="H52" s="21"/>
      <c r="J52" s="8"/>
    </row>
    <row r="53" spans="1:10" ht="15.75">
      <c r="A53" s="26">
        <f t="shared" si="3"/>
        <v>38</v>
      </c>
      <c r="B53" s="26"/>
      <c r="C53" s="31">
        <v>47361</v>
      </c>
      <c r="D53" s="31"/>
      <c r="E53" s="37" t="str">
        <f>"Line "&amp;'Gas ADIT Details'!B$108&amp;"(c) +Line "&amp;'Gas ADIT Details'!B$109&amp;"(f)/3*2"</f>
        <v>Line (c) +Line (f)/3*2</v>
      </c>
      <c r="F53" s="38">
        <f>ROUND(+'Gas ADIT Details'!K$108+'Gas ADIT Details'!Q$109/3*2,0)</f>
        <v>-2030573</v>
      </c>
      <c r="G53" s="21"/>
      <c r="H53" s="21"/>
      <c r="J53" s="8"/>
    </row>
    <row r="54" spans="1:10" ht="15.75">
      <c r="A54" s="26">
        <f t="shared" si="3"/>
        <v>39</v>
      </c>
      <c r="B54" s="26"/>
      <c r="C54" s="31">
        <v>47391</v>
      </c>
      <c r="D54" s="31"/>
      <c r="E54" s="37" t="s">
        <v>92</v>
      </c>
      <c r="F54" s="38">
        <f>ROUND(+'Gas ADIT Details'!K109,0)</f>
        <v>-2006143</v>
      </c>
      <c r="G54" s="21"/>
      <c r="H54" s="21"/>
      <c r="J54" s="8"/>
    </row>
    <row r="55" spans="1:10" ht="15.75">
      <c r="A55" s="26">
        <f t="shared" si="3"/>
        <v>40</v>
      </c>
      <c r="B55" s="26"/>
      <c r="C55" s="34">
        <v>47422</v>
      </c>
      <c r="D55" s="34"/>
      <c r="E55" s="35" t="str">
        <f>"Line "&amp;'Gas ADIT Details'!B$109&amp;"(c) +Line "&amp;'Gas ADIT Details'!B$110&amp;"(f)/3*1"</f>
        <v>Line (c) +Line (f)/3*1</v>
      </c>
      <c r="F55" s="36">
        <f>ROUND(+'Gas ADIT Details'!K$109+'Gas ADIT Details'!Q$110/3*1,0)</f>
        <v>-1981712</v>
      </c>
      <c r="G55" s="21"/>
      <c r="H55" s="21"/>
      <c r="J55" s="8"/>
    </row>
    <row r="56" spans="1:10" ht="15.75">
      <c r="A56" s="26">
        <f t="shared" si="3"/>
        <v>41</v>
      </c>
      <c r="B56" s="26"/>
      <c r="C56" s="31">
        <v>47452</v>
      </c>
      <c r="D56" s="31"/>
      <c r="E56" s="37" t="str">
        <f>"Line "&amp;'Gas ADIT Details'!B$109&amp;"(c) +Line "&amp;'Gas ADIT Details'!B$110&amp;"(f)/3*2"</f>
        <v>Line (c) +Line (f)/3*2</v>
      </c>
      <c r="F56" s="38">
        <f>ROUND(+'Gas ADIT Details'!K$109+'Gas ADIT Details'!Q$110/3*2,0)</f>
        <v>-1957282</v>
      </c>
      <c r="G56" s="21"/>
      <c r="H56" s="21"/>
      <c r="J56" s="8"/>
    </row>
    <row r="57" spans="1:10" ht="15.75">
      <c r="A57" s="26">
        <f t="shared" si="3"/>
        <v>42</v>
      </c>
      <c r="B57" s="26"/>
      <c r="C57" s="31">
        <v>47483</v>
      </c>
      <c r="D57" s="31"/>
      <c r="E57" s="37" t="s">
        <v>93</v>
      </c>
      <c r="F57" s="38">
        <f>ROUND(+'Gas ADIT Details'!K110,0)</f>
        <v>-1932852</v>
      </c>
      <c r="G57" s="21"/>
      <c r="H57" s="21"/>
      <c r="J57" s="8"/>
    </row>
  </sheetData>
  <mergeCells count="1">
    <mergeCell ref="A9:F9"/>
  </mergeCells>
  <printOptions horizontalCentered="1"/>
  <pageMargins left="0.75" right="0.5" top="0.5" bottom="0.5" header="0.5" footer="0.5"/>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5094-41B5-4725-84A2-82823408D2B2}">
  <dimension ref="A1:U239"/>
  <sheetViews>
    <sheetView workbookViewId="0">
      <selection activeCell="A8" sqref="A8:Q238"/>
    </sheetView>
  </sheetViews>
  <sheetFormatPr defaultColWidth="9.125" defaultRowHeight="15"/>
  <cols>
    <col min="1" max="1" width="6.25" style="14" customWidth="1"/>
    <col min="2" max="2" width="1.75" style="10" customWidth="1"/>
    <col min="3" max="3" width="13.25" style="10" customWidth="1"/>
    <col min="4" max="4" width="3.375" style="10" customWidth="1"/>
    <col min="5" max="5" width="5.625" style="10" customWidth="1"/>
    <col min="6" max="6" width="2.875" style="10" customWidth="1"/>
    <col min="7" max="7" width="14.375" style="10" customWidth="1"/>
    <col min="8" max="8" width="2.875" style="10" customWidth="1"/>
    <col min="9" max="9" width="15.375" style="10" customWidth="1"/>
    <col min="10" max="10" width="3.375" style="10" customWidth="1"/>
    <col min="11" max="11" width="14.875" style="10" customWidth="1"/>
    <col min="12" max="12" width="3.875" style="10" customWidth="1"/>
    <col min="13" max="13" width="11" style="10" customWidth="1"/>
    <col min="14" max="14" width="2.875" style="10" customWidth="1"/>
    <col min="15" max="15" width="9.375" style="10" customWidth="1"/>
    <col min="16" max="16" width="3" style="10" customWidth="1"/>
    <col min="17" max="17" width="10.375" style="10" customWidth="1"/>
    <col min="18" max="18" width="2.625" style="10" hidden="1" customWidth="1"/>
    <col min="19" max="19" width="28.625" style="10" hidden="1" customWidth="1"/>
    <col min="20" max="20" width="9.125" style="10"/>
    <col min="21" max="21" width="11.25" style="10" bestFit="1" customWidth="1"/>
    <col min="22" max="16384" width="9.125" style="10"/>
  </cols>
  <sheetData>
    <row r="1" spans="1:19">
      <c r="B1" s="9"/>
      <c r="C1" s="9"/>
      <c r="D1" s="9"/>
      <c r="E1" s="9"/>
      <c r="F1" s="9"/>
      <c r="G1" s="9"/>
      <c r="Q1" s="22" t="s">
        <v>120</v>
      </c>
    </row>
    <row r="2" spans="1:19">
      <c r="B2" s="9"/>
      <c r="C2" s="9"/>
      <c r="D2" s="9"/>
      <c r="E2" s="9"/>
      <c r="F2" s="9"/>
      <c r="G2" s="9"/>
      <c r="Q2" s="22" t="s">
        <v>69</v>
      </c>
    </row>
    <row r="3" spans="1:19">
      <c r="B3" s="9"/>
      <c r="C3" s="9"/>
      <c r="D3" s="9"/>
      <c r="E3" s="9"/>
      <c r="F3" s="9"/>
      <c r="G3" s="9"/>
      <c r="Q3" s="23" t="str">
        <f>+Summary!G3</f>
        <v>RIPUC Docket No. 25-45-GE</v>
      </c>
    </row>
    <row r="4" spans="1:19">
      <c r="B4" s="9"/>
      <c r="C4" s="9"/>
      <c r="D4" s="9"/>
      <c r="E4" s="9"/>
      <c r="F4" s="9"/>
      <c r="G4" s="9"/>
      <c r="Q4" s="23" t="str">
        <f>+Summary!G4</f>
        <v>Schedule NH-4-GAS</v>
      </c>
    </row>
    <row r="5" spans="1:19">
      <c r="B5" s="9"/>
      <c r="C5" s="9"/>
      <c r="D5" s="9"/>
      <c r="E5" s="9"/>
      <c r="F5" s="9"/>
      <c r="G5" s="9"/>
      <c r="Q5" s="24" t="s">
        <v>75</v>
      </c>
    </row>
    <row r="6" spans="1:19">
      <c r="B6" s="9"/>
      <c r="C6" s="9"/>
      <c r="D6" s="9"/>
      <c r="E6" s="9"/>
      <c r="F6" s="9"/>
      <c r="G6" s="9"/>
      <c r="Q6" s="12"/>
    </row>
    <row r="7" spans="1:19">
      <c r="B7" s="9"/>
      <c r="C7" s="9"/>
      <c r="D7" s="9"/>
      <c r="E7" s="9"/>
      <c r="F7" s="9"/>
      <c r="G7" s="9"/>
      <c r="N7" s="9"/>
      <c r="Q7" s="11"/>
    </row>
    <row r="8" spans="1:19" ht="15.75">
      <c r="A8" s="83" t="s">
        <v>79</v>
      </c>
      <c r="B8" s="83"/>
      <c r="C8" s="83"/>
      <c r="D8" s="83"/>
      <c r="E8" s="83"/>
      <c r="F8" s="83"/>
      <c r="G8" s="83"/>
      <c r="H8" s="83"/>
      <c r="I8" s="83"/>
      <c r="J8" s="83"/>
      <c r="K8" s="83"/>
      <c r="L8" s="83"/>
      <c r="M8" s="83"/>
      <c r="N8" s="83"/>
      <c r="O8" s="83"/>
      <c r="P8" s="83"/>
      <c r="Q8" s="83"/>
      <c r="R8" s="13"/>
      <c r="S8" s="13"/>
    </row>
    <row r="9" spans="1:19" ht="15.75">
      <c r="A9" s="83" t="s">
        <v>78</v>
      </c>
      <c r="B9" s="83"/>
      <c r="C9" s="83"/>
      <c r="D9" s="83"/>
      <c r="E9" s="83"/>
      <c r="F9" s="83"/>
      <c r="G9" s="83"/>
      <c r="H9" s="83"/>
      <c r="I9" s="83"/>
      <c r="J9" s="83"/>
      <c r="K9" s="83"/>
      <c r="L9" s="83"/>
      <c r="M9" s="83"/>
      <c r="N9" s="83"/>
      <c r="O9" s="83"/>
      <c r="P9" s="83"/>
      <c r="Q9" s="83"/>
      <c r="R9" s="13"/>
      <c r="S9" s="13"/>
    </row>
    <row r="10" spans="1:19" ht="15.75">
      <c r="A10" s="84"/>
      <c r="B10" s="85"/>
      <c r="C10" s="85"/>
      <c r="D10" s="85"/>
      <c r="E10" s="85"/>
      <c r="F10" s="85"/>
      <c r="G10" s="85"/>
      <c r="H10" s="85"/>
      <c r="I10" s="85"/>
      <c r="J10" s="85"/>
      <c r="K10" s="85"/>
      <c r="L10" s="85"/>
      <c r="M10" s="85"/>
      <c r="N10" s="85"/>
      <c r="O10" s="85"/>
      <c r="P10" s="85"/>
      <c r="Q10" s="85"/>
    </row>
    <row r="11" spans="1:19" ht="15.75">
      <c r="A11" s="84"/>
      <c r="B11" s="85"/>
      <c r="C11" s="84"/>
      <c r="D11" s="85"/>
      <c r="E11" s="84"/>
      <c r="F11" s="85"/>
      <c r="G11" s="84" t="s">
        <v>2</v>
      </c>
      <c r="H11" s="85"/>
      <c r="I11" s="84" t="s">
        <v>3</v>
      </c>
      <c r="J11" s="85"/>
      <c r="K11" s="84" t="s">
        <v>4</v>
      </c>
      <c r="L11" s="85"/>
      <c r="M11" s="84" t="s">
        <v>5</v>
      </c>
      <c r="N11" s="85"/>
      <c r="O11" s="84" t="s">
        <v>50</v>
      </c>
      <c r="P11" s="84"/>
      <c r="Q11" s="84" t="s">
        <v>51</v>
      </c>
    </row>
    <row r="12" spans="1:19" ht="15.75">
      <c r="A12" s="84"/>
      <c r="B12" s="85"/>
      <c r="C12" s="85"/>
      <c r="D12" s="85"/>
      <c r="E12" s="85"/>
      <c r="F12" s="85"/>
      <c r="G12" s="84"/>
      <c r="H12" s="85"/>
      <c r="I12" s="84"/>
      <c r="J12" s="85"/>
      <c r="K12" s="84"/>
      <c r="L12" s="84"/>
      <c r="M12" s="84"/>
      <c r="N12" s="85"/>
      <c r="O12" s="84"/>
      <c r="P12" s="85"/>
      <c r="Q12" s="84"/>
      <c r="R12" s="14"/>
      <c r="S12" s="14"/>
    </row>
    <row r="13" spans="1:19" ht="78.75">
      <c r="A13" s="86" t="s">
        <v>58</v>
      </c>
      <c r="B13" s="85"/>
      <c r="C13" s="86" t="s">
        <v>64</v>
      </c>
      <c r="D13" s="85"/>
      <c r="E13" s="87" t="s">
        <v>48</v>
      </c>
      <c r="F13" s="85"/>
      <c r="G13" s="86" t="s">
        <v>60</v>
      </c>
      <c r="H13" s="85"/>
      <c r="I13" s="86" t="s">
        <v>61</v>
      </c>
      <c r="J13" s="85"/>
      <c r="K13" s="86" t="s">
        <v>62</v>
      </c>
      <c r="L13" s="84"/>
      <c r="M13" s="86" t="s">
        <v>73</v>
      </c>
      <c r="N13" s="85"/>
      <c r="O13" s="86" t="s">
        <v>63</v>
      </c>
      <c r="P13" s="85"/>
      <c r="Q13" s="86" t="s">
        <v>74</v>
      </c>
      <c r="R13" s="14"/>
      <c r="S13" s="15" t="s">
        <v>49</v>
      </c>
    </row>
    <row r="14" spans="1:19" ht="31.5">
      <c r="A14" s="84"/>
      <c r="B14" s="85"/>
      <c r="C14" s="84"/>
      <c r="D14" s="85"/>
      <c r="E14" s="84"/>
      <c r="F14" s="85"/>
      <c r="G14" s="84"/>
      <c r="H14" s="85"/>
      <c r="I14" s="84"/>
      <c r="J14" s="85"/>
      <c r="K14" s="84" t="s">
        <v>65</v>
      </c>
      <c r="L14" s="84"/>
      <c r="M14" s="88" t="s">
        <v>67</v>
      </c>
      <c r="N14" s="85"/>
      <c r="O14" s="88" t="s">
        <v>66</v>
      </c>
      <c r="P14" s="85"/>
      <c r="Q14" s="84" t="s">
        <v>68</v>
      </c>
      <c r="R14" s="14"/>
      <c r="S14" s="14" t="s">
        <v>51</v>
      </c>
    </row>
    <row r="15" spans="1:19" ht="15.75">
      <c r="A15" s="84"/>
      <c r="B15" s="85"/>
      <c r="C15" s="85"/>
      <c r="D15" s="85"/>
      <c r="E15" s="85"/>
      <c r="F15" s="85"/>
      <c r="G15" s="85"/>
      <c r="H15" s="85"/>
      <c r="I15" s="85"/>
      <c r="J15" s="85"/>
      <c r="K15" s="85"/>
      <c r="L15" s="85"/>
      <c r="M15" s="85"/>
      <c r="N15" s="85"/>
      <c r="O15" s="85"/>
      <c r="P15" s="85"/>
      <c r="Q15" s="85"/>
    </row>
    <row r="16" spans="1:19" ht="15.75" hidden="1">
      <c r="A16" s="84"/>
      <c r="B16" s="84"/>
      <c r="C16" s="85" t="s">
        <v>52</v>
      </c>
      <c r="D16" s="85"/>
      <c r="E16" s="84">
        <v>2006</v>
      </c>
      <c r="F16" s="85"/>
      <c r="G16" s="89">
        <v>34840773</v>
      </c>
      <c r="H16" s="85"/>
      <c r="I16" s="89">
        <v>1235254</v>
      </c>
      <c r="J16" s="85"/>
      <c r="K16" s="89">
        <v>36076027</v>
      </c>
      <c r="L16" s="85"/>
      <c r="M16" s="89"/>
      <c r="N16" s="85"/>
      <c r="O16" s="85"/>
      <c r="P16" s="85"/>
      <c r="Q16" s="85"/>
      <c r="S16" s="10" t="s">
        <v>53</v>
      </c>
    </row>
    <row r="17" spans="1:19" ht="15.75" hidden="1">
      <c r="A17" s="84"/>
      <c r="B17" s="84"/>
      <c r="C17" s="85" t="s">
        <v>54</v>
      </c>
      <c r="D17" s="85"/>
      <c r="E17" s="84">
        <v>2006</v>
      </c>
      <c r="F17" s="85"/>
      <c r="G17" s="89">
        <v>34735914.216720492</v>
      </c>
      <c r="H17" s="85"/>
      <c r="I17" s="89">
        <v>1184112</v>
      </c>
      <c r="J17" s="85"/>
      <c r="K17" s="89">
        <v>35920026.216720492</v>
      </c>
      <c r="L17" s="85"/>
      <c r="M17" s="89">
        <f>ROUND(G17-G16,0)</f>
        <v>-104859</v>
      </c>
      <c r="N17" s="85"/>
      <c r="O17" s="89">
        <f>ROUND(I17-I16,0)</f>
        <v>-51142</v>
      </c>
      <c r="P17" s="85"/>
      <c r="Q17" s="89">
        <f>+M17+O17</f>
        <v>-156001</v>
      </c>
    </row>
    <row r="18" spans="1:19" ht="15.75" hidden="1">
      <c r="A18" s="84"/>
      <c r="B18" s="84"/>
      <c r="C18" s="85" t="s">
        <v>55</v>
      </c>
      <c r="D18" s="85"/>
      <c r="E18" s="84">
        <v>2006</v>
      </c>
      <c r="F18" s="85"/>
      <c r="G18" s="89">
        <v>34631055.433440983</v>
      </c>
      <c r="H18" s="85"/>
      <c r="I18" s="89">
        <v>1132970</v>
      </c>
      <c r="J18" s="85"/>
      <c r="K18" s="89">
        <v>35764025.433440983</v>
      </c>
      <c r="L18" s="85"/>
      <c r="M18" s="89">
        <f t="shared" ref="M18:M81" si="0">ROUND(G18-G17,0)</f>
        <v>-104859</v>
      </c>
      <c r="N18" s="85"/>
      <c r="O18" s="89">
        <f t="shared" ref="O18:O81" si="1">ROUND(I18-I17,0)</f>
        <v>-51142</v>
      </c>
      <c r="P18" s="85"/>
      <c r="Q18" s="89">
        <f t="shared" ref="Q18:Q81" si="2">+M18+O18</f>
        <v>-156001</v>
      </c>
      <c r="S18" s="10" t="s">
        <v>53</v>
      </c>
    </row>
    <row r="19" spans="1:19" ht="15.75" hidden="1">
      <c r="A19" s="84"/>
      <c r="B19" s="84"/>
      <c r="C19" s="85" t="s">
        <v>56</v>
      </c>
      <c r="D19" s="85"/>
      <c r="E19" s="84">
        <v>2007</v>
      </c>
      <c r="F19" s="85"/>
      <c r="G19" s="89">
        <v>34140748.105058998</v>
      </c>
      <c r="H19" s="85"/>
      <c r="I19" s="89">
        <v>1081828</v>
      </c>
      <c r="J19" s="85"/>
      <c r="K19" s="89">
        <v>35222576.105058998</v>
      </c>
      <c r="L19" s="85"/>
      <c r="M19" s="89">
        <f t="shared" si="0"/>
        <v>-490307</v>
      </c>
      <c r="N19" s="85"/>
      <c r="O19" s="89">
        <f t="shared" si="1"/>
        <v>-51142</v>
      </c>
      <c r="P19" s="85"/>
      <c r="Q19" s="89">
        <f t="shared" si="2"/>
        <v>-541449</v>
      </c>
    </row>
    <row r="20" spans="1:19" ht="15.75" hidden="1">
      <c r="A20" s="84"/>
      <c r="B20" s="84"/>
      <c r="C20" s="85" t="s">
        <v>52</v>
      </c>
      <c r="D20" s="85"/>
      <c r="E20" s="84">
        <v>2007</v>
      </c>
      <c r="F20" s="85"/>
      <c r="G20" s="89">
        <v>33650440.77667702</v>
      </c>
      <c r="H20" s="85"/>
      <c r="I20" s="89">
        <v>1030686</v>
      </c>
      <c r="J20" s="85"/>
      <c r="K20" s="89">
        <v>34681126.77667702</v>
      </c>
      <c r="L20" s="85"/>
      <c r="M20" s="89">
        <f t="shared" si="0"/>
        <v>-490307</v>
      </c>
      <c r="N20" s="85"/>
      <c r="O20" s="89">
        <f t="shared" si="1"/>
        <v>-51142</v>
      </c>
      <c r="P20" s="85"/>
      <c r="Q20" s="89">
        <f t="shared" si="2"/>
        <v>-541449</v>
      </c>
    </row>
    <row r="21" spans="1:19" ht="15.75" hidden="1">
      <c r="A21" s="84"/>
      <c r="B21" s="84"/>
      <c r="C21" s="85" t="s">
        <v>54</v>
      </c>
      <c r="D21" s="85"/>
      <c r="E21" s="84">
        <v>2007</v>
      </c>
      <c r="F21" s="85"/>
      <c r="G21" s="89">
        <v>33160133.448295034</v>
      </c>
      <c r="H21" s="85"/>
      <c r="I21" s="89">
        <v>979544</v>
      </c>
      <c r="J21" s="85"/>
      <c r="K21" s="89">
        <v>34139677.448295034</v>
      </c>
      <c r="L21" s="85"/>
      <c r="M21" s="89">
        <f t="shared" si="0"/>
        <v>-490307</v>
      </c>
      <c r="N21" s="85"/>
      <c r="O21" s="89">
        <f t="shared" si="1"/>
        <v>-51142</v>
      </c>
      <c r="P21" s="85"/>
      <c r="Q21" s="89">
        <f t="shared" si="2"/>
        <v>-541449</v>
      </c>
    </row>
    <row r="22" spans="1:19" ht="15.75" hidden="1">
      <c r="A22" s="84"/>
      <c r="B22" s="84"/>
      <c r="C22" s="85" t="s">
        <v>55</v>
      </c>
      <c r="D22" s="85"/>
      <c r="E22" s="84">
        <v>2007</v>
      </c>
      <c r="F22" s="85"/>
      <c r="G22" s="89">
        <v>32669826.119913049</v>
      </c>
      <c r="H22" s="85"/>
      <c r="I22" s="89">
        <v>928402</v>
      </c>
      <c r="J22" s="85"/>
      <c r="K22" s="89">
        <v>33598228.119913049</v>
      </c>
      <c r="L22" s="85"/>
      <c r="M22" s="89">
        <f t="shared" si="0"/>
        <v>-490307</v>
      </c>
      <c r="N22" s="85"/>
      <c r="O22" s="89">
        <f t="shared" si="1"/>
        <v>-51142</v>
      </c>
      <c r="P22" s="85"/>
      <c r="Q22" s="89">
        <f t="shared" si="2"/>
        <v>-541449</v>
      </c>
      <c r="S22" s="10" t="s">
        <v>53</v>
      </c>
    </row>
    <row r="23" spans="1:19" ht="15.75" hidden="1">
      <c r="A23" s="84"/>
      <c r="B23" s="84"/>
      <c r="C23" s="85" t="s">
        <v>56</v>
      </c>
      <c r="D23" s="85"/>
      <c r="E23" s="84">
        <v>2008</v>
      </c>
      <c r="F23" s="85"/>
      <c r="G23" s="89">
        <v>32026602.742108893</v>
      </c>
      <c r="H23" s="85"/>
      <c r="I23" s="89">
        <v>877260</v>
      </c>
      <c r="J23" s="85"/>
      <c r="K23" s="89">
        <v>32903862.742108893</v>
      </c>
      <c r="L23" s="85"/>
      <c r="M23" s="89">
        <f t="shared" si="0"/>
        <v>-643223</v>
      </c>
      <c r="N23" s="85"/>
      <c r="O23" s="89">
        <f t="shared" si="1"/>
        <v>-51142</v>
      </c>
      <c r="P23" s="85"/>
      <c r="Q23" s="89">
        <f t="shared" si="2"/>
        <v>-694365</v>
      </c>
    </row>
    <row r="24" spans="1:19" ht="15.75" hidden="1">
      <c r="A24" s="84"/>
      <c r="B24" s="84"/>
      <c r="C24" s="85" t="s">
        <v>52</v>
      </c>
      <c r="D24" s="85"/>
      <c r="E24" s="84">
        <v>2008</v>
      </c>
      <c r="F24" s="85"/>
      <c r="G24" s="89">
        <v>31383379.364304733</v>
      </c>
      <c r="H24" s="85"/>
      <c r="I24" s="89">
        <v>826118</v>
      </c>
      <c r="J24" s="85"/>
      <c r="K24" s="89">
        <v>32209497.364304733</v>
      </c>
      <c r="L24" s="85"/>
      <c r="M24" s="89">
        <f t="shared" si="0"/>
        <v>-643223</v>
      </c>
      <c r="N24" s="85"/>
      <c r="O24" s="89">
        <f t="shared" si="1"/>
        <v>-51142</v>
      </c>
      <c r="P24" s="85"/>
      <c r="Q24" s="89">
        <f t="shared" si="2"/>
        <v>-694365</v>
      </c>
    </row>
    <row r="25" spans="1:19" ht="15.75" hidden="1">
      <c r="A25" s="84"/>
      <c r="B25" s="84"/>
      <c r="C25" s="85" t="s">
        <v>54</v>
      </c>
      <c r="D25" s="85"/>
      <c r="E25" s="84">
        <v>2008</v>
      </c>
      <c r="F25" s="85"/>
      <c r="G25" s="89">
        <v>30740155.986500576</v>
      </c>
      <c r="H25" s="85"/>
      <c r="I25" s="89">
        <v>774976</v>
      </c>
      <c r="J25" s="85"/>
      <c r="K25" s="89">
        <v>31515131.986500576</v>
      </c>
      <c r="L25" s="85"/>
      <c r="M25" s="89">
        <f t="shared" si="0"/>
        <v>-643223</v>
      </c>
      <c r="N25" s="85"/>
      <c r="O25" s="89">
        <f t="shared" si="1"/>
        <v>-51142</v>
      </c>
      <c r="P25" s="85"/>
      <c r="Q25" s="89">
        <f t="shared" si="2"/>
        <v>-694365</v>
      </c>
    </row>
    <row r="26" spans="1:19" ht="15.75" hidden="1">
      <c r="A26" s="84"/>
      <c r="B26" s="84"/>
      <c r="C26" s="85" t="s">
        <v>55</v>
      </c>
      <c r="D26" s="85"/>
      <c r="E26" s="84">
        <v>2008</v>
      </c>
      <c r="F26" s="85"/>
      <c r="G26" s="89">
        <v>30096932.60869642</v>
      </c>
      <c r="H26" s="85"/>
      <c r="I26" s="89">
        <v>723834</v>
      </c>
      <c r="J26" s="85"/>
      <c r="K26" s="89">
        <v>30820766.60869642</v>
      </c>
      <c r="L26" s="85"/>
      <c r="M26" s="89">
        <f t="shared" si="0"/>
        <v>-643223</v>
      </c>
      <c r="N26" s="85"/>
      <c r="O26" s="89">
        <f t="shared" si="1"/>
        <v>-51142</v>
      </c>
      <c r="P26" s="85"/>
      <c r="Q26" s="89">
        <f t="shared" si="2"/>
        <v>-694365</v>
      </c>
      <c r="S26" s="10" t="s">
        <v>53</v>
      </c>
    </row>
    <row r="27" spans="1:19" ht="15.75" hidden="1">
      <c r="A27" s="84"/>
      <c r="B27" s="84"/>
      <c r="C27" s="85" t="s">
        <v>56</v>
      </c>
      <c r="D27" s="85"/>
      <c r="E27" s="84">
        <v>2009</v>
      </c>
      <c r="F27" s="85"/>
      <c r="G27" s="89">
        <v>29629494.302266113</v>
      </c>
      <c r="H27" s="85"/>
      <c r="I27" s="89">
        <v>672692</v>
      </c>
      <c r="J27" s="85"/>
      <c r="K27" s="89">
        <v>30302186.302266113</v>
      </c>
      <c r="L27" s="85"/>
      <c r="M27" s="89">
        <f t="shared" si="0"/>
        <v>-467438</v>
      </c>
      <c r="N27" s="85"/>
      <c r="O27" s="89">
        <f t="shared" si="1"/>
        <v>-51142</v>
      </c>
      <c r="P27" s="85"/>
      <c r="Q27" s="89">
        <f t="shared" si="2"/>
        <v>-518580</v>
      </c>
    </row>
    <row r="28" spans="1:19" ht="15.75" hidden="1">
      <c r="A28" s="84"/>
      <c r="B28" s="84"/>
      <c r="C28" s="85" t="s">
        <v>52</v>
      </c>
      <c r="D28" s="85"/>
      <c r="E28" s="84">
        <v>2009</v>
      </c>
      <c r="F28" s="85"/>
      <c r="G28" s="89">
        <v>29162055.995835803</v>
      </c>
      <c r="H28" s="85"/>
      <c r="I28" s="89">
        <v>621550</v>
      </c>
      <c r="J28" s="85"/>
      <c r="K28" s="89">
        <v>29783605.995835803</v>
      </c>
      <c r="L28" s="85"/>
      <c r="M28" s="89">
        <f t="shared" si="0"/>
        <v>-467438</v>
      </c>
      <c r="N28" s="85"/>
      <c r="O28" s="89">
        <f t="shared" si="1"/>
        <v>-51142</v>
      </c>
      <c r="P28" s="85"/>
      <c r="Q28" s="89">
        <f t="shared" si="2"/>
        <v>-518580</v>
      </c>
    </row>
    <row r="29" spans="1:19" ht="15.75" hidden="1">
      <c r="A29" s="84"/>
      <c r="B29" s="84"/>
      <c r="C29" s="85" t="s">
        <v>54</v>
      </c>
      <c r="D29" s="85"/>
      <c r="E29" s="84">
        <v>2009</v>
      </c>
      <c r="F29" s="85"/>
      <c r="G29" s="89">
        <v>28694617.689405493</v>
      </c>
      <c r="H29" s="85"/>
      <c r="I29" s="89">
        <v>570408</v>
      </c>
      <c r="J29" s="85"/>
      <c r="K29" s="89">
        <v>29265025.689405493</v>
      </c>
      <c r="L29" s="85"/>
      <c r="M29" s="89">
        <f t="shared" si="0"/>
        <v>-467438</v>
      </c>
      <c r="N29" s="85"/>
      <c r="O29" s="89">
        <f t="shared" si="1"/>
        <v>-51142</v>
      </c>
      <c r="P29" s="85"/>
      <c r="Q29" s="89">
        <f t="shared" si="2"/>
        <v>-518580</v>
      </c>
    </row>
    <row r="30" spans="1:19" ht="15.75" hidden="1">
      <c r="A30" s="84"/>
      <c r="B30" s="84"/>
      <c r="C30" s="85" t="s">
        <v>55</v>
      </c>
      <c r="D30" s="85"/>
      <c r="E30" s="84">
        <v>2009</v>
      </c>
      <c r="F30" s="85"/>
      <c r="G30" s="89">
        <v>28227179.382975187</v>
      </c>
      <c r="H30" s="85"/>
      <c r="I30" s="89">
        <v>519266</v>
      </c>
      <c r="J30" s="85"/>
      <c r="K30" s="89">
        <v>28746445.382975187</v>
      </c>
      <c r="L30" s="85"/>
      <c r="M30" s="89">
        <f t="shared" si="0"/>
        <v>-467438</v>
      </c>
      <c r="N30" s="85"/>
      <c r="O30" s="89">
        <f t="shared" si="1"/>
        <v>-51142</v>
      </c>
      <c r="P30" s="85"/>
      <c r="Q30" s="89">
        <f t="shared" si="2"/>
        <v>-518580</v>
      </c>
      <c r="S30" s="10" t="s">
        <v>53</v>
      </c>
    </row>
    <row r="31" spans="1:19" ht="15.75" hidden="1">
      <c r="A31" s="84"/>
      <c r="B31" s="84"/>
      <c r="C31" s="85" t="s">
        <v>56</v>
      </c>
      <c r="D31" s="85"/>
      <c r="E31" s="84">
        <v>2010</v>
      </c>
      <c r="F31" s="85"/>
      <c r="G31" s="89">
        <v>27979068.730392098</v>
      </c>
      <c r="H31" s="85"/>
      <c r="I31" s="89">
        <v>468124</v>
      </c>
      <c r="J31" s="85"/>
      <c r="K31" s="89">
        <v>28447192.730392098</v>
      </c>
      <c r="L31" s="85"/>
      <c r="M31" s="89">
        <f t="shared" si="0"/>
        <v>-248111</v>
      </c>
      <c r="N31" s="85"/>
      <c r="O31" s="89">
        <f t="shared" si="1"/>
        <v>-51142</v>
      </c>
      <c r="P31" s="85"/>
      <c r="Q31" s="89">
        <f t="shared" si="2"/>
        <v>-299253</v>
      </c>
    </row>
    <row r="32" spans="1:19" ht="15.75" hidden="1">
      <c r="A32" s="84"/>
      <c r="B32" s="84"/>
      <c r="C32" s="85" t="s">
        <v>52</v>
      </c>
      <c r="D32" s="85"/>
      <c r="E32" s="84">
        <v>2010</v>
      </c>
      <c r="F32" s="85"/>
      <c r="G32" s="89">
        <v>27730958.077809013</v>
      </c>
      <c r="H32" s="85"/>
      <c r="I32" s="89">
        <v>416982</v>
      </c>
      <c r="J32" s="85"/>
      <c r="K32" s="89">
        <v>28147940.077809013</v>
      </c>
      <c r="L32" s="85"/>
      <c r="M32" s="89">
        <f t="shared" si="0"/>
        <v>-248111</v>
      </c>
      <c r="N32" s="85"/>
      <c r="O32" s="89">
        <f t="shared" si="1"/>
        <v>-51142</v>
      </c>
      <c r="P32" s="85"/>
      <c r="Q32" s="89">
        <f t="shared" si="2"/>
        <v>-299253</v>
      </c>
    </row>
    <row r="33" spans="1:19" ht="15.75" hidden="1">
      <c r="A33" s="84"/>
      <c r="B33" s="84"/>
      <c r="C33" s="85" t="s">
        <v>54</v>
      </c>
      <c r="D33" s="85"/>
      <c r="E33" s="84">
        <v>2010</v>
      </c>
      <c r="F33" s="85"/>
      <c r="G33" s="89">
        <v>27482847.425225928</v>
      </c>
      <c r="H33" s="85"/>
      <c r="I33" s="89">
        <v>365840</v>
      </c>
      <c r="J33" s="85"/>
      <c r="K33" s="89">
        <v>27848687.425225928</v>
      </c>
      <c r="L33" s="85"/>
      <c r="M33" s="89">
        <f t="shared" si="0"/>
        <v>-248111</v>
      </c>
      <c r="N33" s="85"/>
      <c r="O33" s="89">
        <f t="shared" si="1"/>
        <v>-51142</v>
      </c>
      <c r="P33" s="85"/>
      <c r="Q33" s="89">
        <f t="shared" si="2"/>
        <v>-299253</v>
      </c>
    </row>
    <row r="34" spans="1:19" ht="15.75" hidden="1">
      <c r="A34" s="84"/>
      <c r="B34" s="84"/>
      <c r="C34" s="85" t="s">
        <v>55</v>
      </c>
      <c r="D34" s="85"/>
      <c r="E34" s="84">
        <v>2010</v>
      </c>
      <c r="F34" s="85"/>
      <c r="G34" s="89">
        <v>27234736.77264284</v>
      </c>
      <c r="H34" s="85"/>
      <c r="I34" s="89">
        <v>314698</v>
      </c>
      <c r="J34" s="85"/>
      <c r="K34" s="89">
        <v>27549434.77264284</v>
      </c>
      <c r="L34" s="85"/>
      <c r="M34" s="89">
        <f t="shared" si="0"/>
        <v>-248111</v>
      </c>
      <c r="N34" s="85"/>
      <c r="O34" s="89">
        <f t="shared" si="1"/>
        <v>-51142</v>
      </c>
      <c r="P34" s="85"/>
      <c r="Q34" s="89">
        <f t="shared" si="2"/>
        <v>-299253</v>
      </c>
      <c r="S34" s="10" t="s">
        <v>53</v>
      </c>
    </row>
    <row r="35" spans="1:19" ht="15.75" hidden="1">
      <c r="A35" s="84"/>
      <c r="B35" s="84"/>
      <c r="C35" s="85" t="s">
        <v>56</v>
      </c>
      <c r="D35" s="85"/>
      <c r="E35" s="84">
        <v>2011</v>
      </c>
      <c r="F35" s="85"/>
      <c r="G35" s="89">
        <v>27038077.357268721</v>
      </c>
      <c r="H35" s="85"/>
      <c r="I35" s="89">
        <v>263556</v>
      </c>
      <c r="J35" s="85"/>
      <c r="K35" s="89">
        <v>27301633.357268721</v>
      </c>
      <c r="L35" s="85"/>
      <c r="M35" s="89">
        <f t="shared" si="0"/>
        <v>-196659</v>
      </c>
      <c r="N35" s="85"/>
      <c r="O35" s="89">
        <f t="shared" si="1"/>
        <v>-51142</v>
      </c>
      <c r="P35" s="85"/>
      <c r="Q35" s="89">
        <f t="shared" si="2"/>
        <v>-247801</v>
      </c>
    </row>
    <row r="36" spans="1:19" ht="15.75" hidden="1">
      <c r="A36" s="84"/>
      <c r="B36" s="84"/>
      <c r="C36" s="85" t="s">
        <v>52</v>
      </c>
      <c r="D36" s="85"/>
      <c r="E36" s="84">
        <v>2011</v>
      </c>
      <c r="F36" s="85"/>
      <c r="G36" s="89">
        <v>26841417.941894602</v>
      </c>
      <c r="H36" s="85"/>
      <c r="I36" s="89">
        <v>212414</v>
      </c>
      <c r="J36" s="85"/>
      <c r="K36" s="89">
        <v>27053831.941894602</v>
      </c>
      <c r="L36" s="85"/>
      <c r="M36" s="89">
        <f t="shared" si="0"/>
        <v>-196659</v>
      </c>
      <c r="N36" s="85"/>
      <c r="O36" s="89">
        <f t="shared" si="1"/>
        <v>-51142</v>
      </c>
      <c r="P36" s="85"/>
      <c r="Q36" s="89">
        <f t="shared" si="2"/>
        <v>-247801</v>
      </c>
    </row>
    <row r="37" spans="1:19" ht="15.75" hidden="1">
      <c r="A37" s="84"/>
      <c r="B37" s="84"/>
      <c r="C37" s="85" t="s">
        <v>54</v>
      </c>
      <c r="D37" s="85"/>
      <c r="E37" s="84">
        <v>2011</v>
      </c>
      <c r="F37" s="85"/>
      <c r="G37" s="89">
        <v>26644758.526520483</v>
      </c>
      <c r="H37" s="85"/>
      <c r="I37" s="89">
        <v>161272</v>
      </c>
      <c r="J37" s="85"/>
      <c r="K37" s="89">
        <v>26806030.526520483</v>
      </c>
      <c r="L37" s="85"/>
      <c r="M37" s="89">
        <f t="shared" si="0"/>
        <v>-196659</v>
      </c>
      <c r="N37" s="85"/>
      <c r="O37" s="89">
        <f t="shared" si="1"/>
        <v>-51142</v>
      </c>
      <c r="P37" s="85"/>
      <c r="Q37" s="89">
        <f t="shared" si="2"/>
        <v>-247801</v>
      </c>
    </row>
    <row r="38" spans="1:19" ht="15.75" hidden="1">
      <c r="A38" s="84"/>
      <c r="B38" s="84"/>
      <c r="C38" s="85" t="s">
        <v>55</v>
      </c>
      <c r="D38" s="85"/>
      <c r="E38" s="84">
        <v>2011</v>
      </c>
      <c r="F38" s="85"/>
      <c r="G38" s="89">
        <v>26448099.111146364</v>
      </c>
      <c r="H38" s="85"/>
      <c r="I38" s="89">
        <v>110130</v>
      </c>
      <c r="J38" s="85"/>
      <c r="K38" s="89">
        <v>26558229.111146364</v>
      </c>
      <c r="L38" s="85"/>
      <c r="M38" s="89">
        <f t="shared" si="0"/>
        <v>-196659</v>
      </c>
      <c r="N38" s="85"/>
      <c r="O38" s="89">
        <f t="shared" si="1"/>
        <v>-51142</v>
      </c>
      <c r="P38" s="85"/>
      <c r="Q38" s="89">
        <f t="shared" si="2"/>
        <v>-247801</v>
      </c>
    </row>
    <row r="39" spans="1:19" ht="15.75" hidden="1">
      <c r="A39" s="84"/>
      <c r="B39" s="84"/>
      <c r="C39" s="85" t="s">
        <v>56</v>
      </c>
      <c r="D39" s="85"/>
      <c r="E39" s="84">
        <v>2012</v>
      </c>
      <c r="F39" s="85"/>
      <c r="G39" s="89">
        <v>26291852.189750999</v>
      </c>
      <c r="H39" s="85"/>
      <c r="I39" s="89">
        <v>82597.5</v>
      </c>
      <c r="J39" s="85"/>
      <c r="K39" s="89">
        <v>26374449.689750999</v>
      </c>
      <c r="L39" s="85"/>
      <c r="M39" s="89">
        <f t="shared" si="0"/>
        <v>-156247</v>
      </c>
      <c r="N39" s="85"/>
      <c r="O39" s="89">
        <f t="shared" si="1"/>
        <v>-27533</v>
      </c>
      <c r="P39" s="85"/>
      <c r="Q39" s="89">
        <f t="shared" si="2"/>
        <v>-183780</v>
      </c>
    </row>
    <row r="40" spans="1:19" ht="15.75" hidden="1">
      <c r="A40" s="84"/>
      <c r="B40" s="84"/>
      <c r="C40" s="85" t="s">
        <v>52</v>
      </c>
      <c r="D40" s="85"/>
      <c r="E40" s="84">
        <v>2012</v>
      </c>
      <c r="F40" s="85"/>
      <c r="G40" s="89">
        <v>26135605.268355638</v>
      </c>
      <c r="H40" s="85"/>
      <c r="I40" s="89">
        <v>55065</v>
      </c>
      <c r="J40" s="85"/>
      <c r="K40" s="89">
        <v>26190670.268355638</v>
      </c>
      <c r="L40" s="85"/>
      <c r="M40" s="89">
        <f t="shared" si="0"/>
        <v>-156247</v>
      </c>
      <c r="N40" s="85"/>
      <c r="O40" s="89">
        <f t="shared" si="1"/>
        <v>-27533</v>
      </c>
      <c r="P40" s="85"/>
      <c r="Q40" s="89">
        <f t="shared" si="2"/>
        <v>-183780</v>
      </c>
    </row>
    <row r="41" spans="1:19" ht="15.75" hidden="1">
      <c r="A41" s="84"/>
      <c r="B41" s="84"/>
      <c r="C41" s="85" t="s">
        <v>54</v>
      </c>
      <c r="D41" s="85"/>
      <c r="E41" s="84">
        <v>2012</v>
      </c>
      <c r="F41" s="85"/>
      <c r="G41" s="89">
        <v>25979358.346960273</v>
      </c>
      <c r="H41" s="85"/>
      <c r="I41" s="89">
        <v>27532.5</v>
      </c>
      <c r="J41" s="85"/>
      <c r="K41" s="89">
        <v>26006890.846960273</v>
      </c>
      <c r="L41" s="85"/>
      <c r="M41" s="89">
        <f t="shared" si="0"/>
        <v>-156247</v>
      </c>
      <c r="N41" s="85"/>
      <c r="O41" s="89">
        <f t="shared" si="1"/>
        <v>-27533</v>
      </c>
      <c r="P41" s="85"/>
      <c r="Q41" s="89">
        <f t="shared" si="2"/>
        <v>-183780</v>
      </c>
    </row>
    <row r="42" spans="1:19" ht="15.75" hidden="1">
      <c r="A42" s="84"/>
      <c r="B42" s="84"/>
      <c r="C42" s="85" t="s">
        <v>55</v>
      </c>
      <c r="D42" s="85"/>
      <c r="E42" s="84">
        <v>2012</v>
      </c>
      <c r="F42" s="85"/>
      <c r="G42" s="89">
        <v>25823111.425564904</v>
      </c>
      <c r="H42" s="85"/>
      <c r="I42" s="89">
        <v>0</v>
      </c>
      <c r="J42" s="85"/>
      <c r="K42" s="89">
        <v>25823111.425564904</v>
      </c>
      <c r="L42" s="85"/>
      <c r="M42" s="89">
        <f t="shared" si="0"/>
        <v>-156247</v>
      </c>
      <c r="N42" s="85"/>
      <c r="O42" s="89">
        <f t="shared" si="1"/>
        <v>-27533</v>
      </c>
      <c r="P42" s="85"/>
      <c r="Q42" s="89">
        <f t="shared" si="2"/>
        <v>-183780</v>
      </c>
    </row>
    <row r="43" spans="1:19" ht="15.75" hidden="1">
      <c r="A43" s="84"/>
      <c r="B43" s="84"/>
      <c r="C43" s="85" t="s">
        <v>56</v>
      </c>
      <c r="D43" s="85"/>
      <c r="E43" s="84">
        <v>2013</v>
      </c>
      <c r="F43" s="85"/>
      <c r="G43" s="89">
        <v>25674670.207352698</v>
      </c>
      <c r="H43" s="85"/>
      <c r="I43" s="89">
        <v>0</v>
      </c>
      <c r="J43" s="85"/>
      <c r="K43" s="89">
        <v>25674670.207352698</v>
      </c>
      <c r="L43" s="85"/>
      <c r="M43" s="89">
        <f t="shared" si="0"/>
        <v>-148441</v>
      </c>
      <c r="N43" s="85"/>
      <c r="O43" s="89">
        <f t="shared" si="1"/>
        <v>0</v>
      </c>
      <c r="P43" s="85"/>
      <c r="Q43" s="89">
        <f t="shared" si="2"/>
        <v>-148441</v>
      </c>
    </row>
    <row r="44" spans="1:19" ht="15.75" hidden="1">
      <c r="A44" s="84"/>
      <c r="B44" s="84"/>
      <c r="C44" s="85" t="s">
        <v>52</v>
      </c>
      <c r="D44" s="85"/>
      <c r="E44" s="84">
        <v>2013</v>
      </c>
      <c r="F44" s="85"/>
      <c r="G44" s="89">
        <v>25526228.989140496</v>
      </c>
      <c r="H44" s="85"/>
      <c r="I44" s="89">
        <v>0</v>
      </c>
      <c r="J44" s="85"/>
      <c r="K44" s="89">
        <v>25526228.989140496</v>
      </c>
      <c r="L44" s="85"/>
      <c r="M44" s="89">
        <f t="shared" si="0"/>
        <v>-148441</v>
      </c>
      <c r="N44" s="85"/>
      <c r="O44" s="89">
        <f t="shared" si="1"/>
        <v>0</v>
      </c>
      <c r="P44" s="85"/>
      <c r="Q44" s="89">
        <f t="shared" si="2"/>
        <v>-148441</v>
      </c>
    </row>
    <row r="45" spans="1:19" ht="15.75" hidden="1">
      <c r="A45" s="84"/>
      <c r="B45" s="84"/>
      <c r="C45" s="85" t="s">
        <v>54</v>
      </c>
      <c r="D45" s="85"/>
      <c r="E45" s="84">
        <v>2013</v>
      </c>
      <c r="F45" s="85"/>
      <c r="G45" s="89">
        <v>25377787.77092829</v>
      </c>
      <c r="H45" s="85"/>
      <c r="I45" s="89">
        <v>0</v>
      </c>
      <c r="J45" s="85"/>
      <c r="K45" s="89">
        <v>25377787.77092829</v>
      </c>
      <c r="L45" s="85"/>
      <c r="M45" s="89">
        <f t="shared" si="0"/>
        <v>-148441</v>
      </c>
      <c r="N45" s="85"/>
      <c r="O45" s="89">
        <f t="shared" si="1"/>
        <v>0</v>
      </c>
      <c r="P45" s="85"/>
      <c r="Q45" s="89">
        <f t="shared" si="2"/>
        <v>-148441</v>
      </c>
    </row>
    <row r="46" spans="1:19" ht="15.75" hidden="1">
      <c r="A46" s="84"/>
      <c r="B46" s="84"/>
      <c r="C46" s="85" t="s">
        <v>55</v>
      </c>
      <c r="D46" s="85"/>
      <c r="E46" s="84">
        <v>2013</v>
      </c>
      <c r="F46" s="85"/>
      <c r="G46" s="89">
        <v>25229346.552716084</v>
      </c>
      <c r="H46" s="85"/>
      <c r="I46" s="89">
        <v>0</v>
      </c>
      <c r="J46" s="85"/>
      <c r="K46" s="89">
        <v>25229346.552716084</v>
      </c>
      <c r="L46" s="85"/>
      <c r="M46" s="89">
        <f t="shared" si="0"/>
        <v>-148441</v>
      </c>
      <c r="N46" s="85"/>
      <c r="O46" s="89">
        <f t="shared" si="1"/>
        <v>0</v>
      </c>
      <c r="P46" s="85"/>
      <c r="Q46" s="89">
        <f t="shared" si="2"/>
        <v>-148441</v>
      </c>
    </row>
    <row r="47" spans="1:19" ht="15.75" hidden="1">
      <c r="A47" s="84"/>
      <c r="B47" s="84"/>
      <c r="C47" s="85" t="s">
        <v>56</v>
      </c>
      <c r="D47" s="85"/>
      <c r="E47" s="84">
        <v>2014</v>
      </c>
      <c r="F47" s="85"/>
      <c r="G47" s="89">
        <v>25064986.686652936</v>
      </c>
      <c r="H47" s="85"/>
      <c r="I47" s="89">
        <v>0</v>
      </c>
      <c r="J47" s="85"/>
      <c r="K47" s="89">
        <v>25064986.686652936</v>
      </c>
      <c r="L47" s="85"/>
      <c r="M47" s="89">
        <f t="shared" si="0"/>
        <v>-164360</v>
      </c>
      <c r="N47" s="85"/>
      <c r="O47" s="89">
        <f t="shared" si="1"/>
        <v>0</v>
      </c>
      <c r="P47" s="85"/>
      <c r="Q47" s="89">
        <f t="shared" si="2"/>
        <v>-164360</v>
      </c>
    </row>
    <row r="48" spans="1:19" ht="15.75" hidden="1">
      <c r="A48" s="84"/>
      <c r="B48" s="84"/>
      <c r="C48" s="85" t="s">
        <v>52</v>
      </c>
      <c r="D48" s="85"/>
      <c r="E48" s="84">
        <v>2014</v>
      </c>
      <c r="F48" s="85"/>
      <c r="G48" s="89">
        <v>24900626.820589792</v>
      </c>
      <c r="H48" s="85"/>
      <c r="I48" s="89">
        <v>0</v>
      </c>
      <c r="J48" s="85"/>
      <c r="K48" s="89">
        <v>24900626.820589792</v>
      </c>
      <c r="L48" s="85"/>
      <c r="M48" s="89">
        <f t="shared" si="0"/>
        <v>-164360</v>
      </c>
      <c r="N48" s="85"/>
      <c r="O48" s="89">
        <f t="shared" si="1"/>
        <v>0</v>
      </c>
      <c r="P48" s="85"/>
      <c r="Q48" s="89">
        <f t="shared" si="2"/>
        <v>-164360</v>
      </c>
    </row>
    <row r="49" spans="1:17" ht="15.75" hidden="1">
      <c r="A49" s="84"/>
      <c r="B49" s="84"/>
      <c r="C49" s="85" t="s">
        <v>54</v>
      </c>
      <c r="D49" s="85"/>
      <c r="E49" s="84">
        <v>2014</v>
      </c>
      <c r="F49" s="85"/>
      <c r="G49" s="89">
        <v>24736266.954526644</v>
      </c>
      <c r="H49" s="85"/>
      <c r="I49" s="89">
        <v>0</v>
      </c>
      <c r="J49" s="85"/>
      <c r="K49" s="89">
        <v>24736266.954526644</v>
      </c>
      <c r="L49" s="85"/>
      <c r="M49" s="89">
        <f t="shared" si="0"/>
        <v>-164360</v>
      </c>
      <c r="N49" s="85"/>
      <c r="O49" s="89">
        <f t="shared" si="1"/>
        <v>0</v>
      </c>
      <c r="P49" s="85"/>
      <c r="Q49" s="89">
        <f t="shared" si="2"/>
        <v>-164360</v>
      </c>
    </row>
    <row r="50" spans="1:17" ht="15.75" hidden="1">
      <c r="A50" s="84"/>
      <c r="B50" s="84"/>
      <c r="C50" s="85" t="s">
        <v>55</v>
      </c>
      <c r="D50" s="85"/>
      <c r="E50" s="84">
        <v>2014</v>
      </c>
      <c r="F50" s="85"/>
      <c r="G50" s="89">
        <v>24571907.088463493</v>
      </c>
      <c r="H50" s="85"/>
      <c r="I50" s="89">
        <v>0</v>
      </c>
      <c r="J50" s="85"/>
      <c r="K50" s="89">
        <v>24571907.088463493</v>
      </c>
      <c r="L50" s="85"/>
      <c r="M50" s="89">
        <f t="shared" si="0"/>
        <v>-164360</v>
      </c>
      <c r="N50" s="85"/>
      <c r="O50" s="89">
        <f t="shared" si="1"/>
        <v>0</v>
      </c>
      <c r="P50" s="85"/>
      <c r="Q50" s="89">
        <f t="shared" si="2"/>
        <v>-164360</v>
      </c>
    </row>
    <row r="51" spans="1:17" ht="15.75" hidden="1">
      <c r="A51" s="84"/>
      <c r="B51" s="84"/>
      <c r="C51" s="85" t="s">
        <v>56</v>
      </c>
      <c r="D51" s="85"/>
      <c r="E51" s="84">
        <v>2015</v>
      </c>
      <c r="F51" s="85"/>
      <c r="G51" s="89">
        <v>24320306.064060323</v>
      </c>
      <c r="H51" s="85"/>
      <c r="I51" s="89">
        <v>0</v>
      </c>
      <c r="J51" s="85"/>
      <c r="K51" s="89">
        <v>24320306.064060323</v>
      </c>
      <c r="L51" s="85"/>
      <c r="M51" s="89">
        <f t="shared" si="0"/>
        <v>-251601</v>
      </c>
      <c r="N51" s="85"/>
      <c r="O51" s="89">
        <f t="shared" si="1"/>
        <v>0</v>
      </c>
      <c r="P51" s="85"/>
      <c r="Q51" s="89">
        <f t="shared" si="2"/>
        <v>-251601</v>
      </c>
    </row>
    <row r="52" spans="1:17" ht="15.75" hidden="1">
      <c r="A52" s="84"/>
      <c r="B52" s="84"/>
      <c r="C52" s="85" t="s">
        <v>52</v>
      </c>
      <c r="D52" s="85"/>
      <c r="E52" s="84">
        <v>2015</v>
      </c>
      <c r="F52" s="85"/>
      <c r="G52" s="89">
        <v>24068705.039657153</v>
      </c>
      <c r="H52" s="85"/>
      <c r="I52" s="89">
        <v>0</v>
      </c>
      <c r="J52" s="85"/>
      <c r="K52" s="89">
        <v>24068705.039657153</v>
      </c>
      <c r="L52" s="85"/>
      <c r="M52" s="89">
        <f t="shared" si="0"/>
        <v>-251601</v>
      </c>
      <c r="N52" s="85"/>
      <c r="O52" s="89">
        <f t="shared" si="1"/>
        <v>0</v>
      </c>
      <c r="P52" s="85"/>
      <c r="Q52" s="89">
        <f t="shared" si="2"/>
        <v>-251601</v>
      </c>
    </row>
    <row r="53" spans="1:17" ht="15.75" hidden="1">
      <c r="A53" s="84"/>
      <c r="B53" s="84"/>
      <c r="C53" s="85" t="s">
        <v>54</v>
      </c>
      <c r="D53" s="85"/>
      <c r="E53" s="84">
        <v>2015</v>
      </c>
      <c r="F53" s="85"/>
      <c r="G53" s="89">
        <v>23817104.015253983</v>
      </c>
      <c r="H53" s="85"/>
      <c r="I53" s="89">
        <v>0</v>
      </c>
      <c r="J53" s="85"/>
      <c r="K53" s="89">
        <v>23817104.015253983</v>
      </c>
      <c r="L53" s="85"/>
      <c r="M53" s="89">
        <f t="shared" si="0"/>
        <v>-251601</v>
      </c>
      <c r="N53" s="85"/>
      <c r="O53" s="89">
        <f t="shared" si="1"/>
        <v>0</v>
      </c>
      <c r="P53" s="85"/>
      <c r="Q53" s="89">
        <f t="shared" si="2"/>
        <v>-251601</v>
      </c>
    </row>
    <row r="54" spans="1:17" ht="15.75" hidden="1">
      <c r="A54" s="84"/>
      <c r="B54" s="84"/>
      <c r="C54" s="85" t="s">
        <v>55</v>
      </c>
      <c r="D54" s="85"/>
      <c r="E54" s="84">
        <v>2015</v>
      </c>
      <c r="F54" s="85"/>
      <c r="G54" s="89">
        <v>23565502.990850806</v>
      </c>
      <c r="H54" s="85"/>
      <c r="I54" s="89">
        <v>0</v>
      </c>
      <c r="J54" s="85"/>
      <c r="K54" s="89">
        <v>23565502.990850806</v>
      </c>
      <c r="L54" s="85"/>
      <c r="M54" s="89">
        <f t="shared" si="0"/>
        <v>-251601</v>
      </c>
      <c r="N54" s="85"/>
      <c r="O54" s="89">
        <f t="shared" si="1"/>
        <v>0</v>
      </c>
      <c r="P54" s="85"/>
      <c r="Q54" s="89">
        <f t="shared" si="2"/>
        <v>-251601</v>
      </c>
    </row>
    <row r="55" spans="1:17" ht="15.75" hidden="1">
      <c r="A55" s="84"/>
      <c r="B55" s="84"/>
      <c r="C55" s="85" t="s">
        <v>56</v>
      </c>
      <c r="D55" s="85"/>
      <c r="E55" s="84">
        <v>2016</v>
      </c>
      <c r="F55" s="85"/>
      <c r="G55" s="89">
        <v>23247142.376666047</v>
      </c>
      <c r="H55" s="85"/>
      <c r="I55" s="89">
        <v>0</v>
      </c>
      <c r="J55" s="85"/>
      <c r="K55" s="89">
        <v>23247142.376666047</v>
      </c>
      <c r="L55" s="85"/>
      <c r="M55" s="89">
        <f t="shared" si="0"/>
        <v>-318361</v>
      </c>
      <c r="N55" s="85"/>
      <c r="O55" s="89">
        <f t="shared" si="1"/>
        <v>0</v>
      </c>
      <c r="P55" s="85"/>
      <c r="Q55" s="89">
        <f t="shared" si="2"/>
        <v>-318361</v>
      </c>
    </row>
    <row r="56" spans="1:17" ht="15.75" hidden="1">
      <c r="A56" s="84"/>
      <c r="B56" s="84"/>
      <c r="C56" s="85" t="s">
        <v>52</v>
      </c>
      <c r="D56" s="85"/>
      <c r="E56" s="84">
        <v>2016</v>
      </c>
      <c r="F56" s="85"/>
      <c r="G56" s="89">
        <v>22928781.762481295</v>
      </c>
      <c r="H56" s="85"/>
      <c r="I56" s="89">
        <v>0</v>
      </c>
      <c r="J56" s="85"/>
      <c r="K56" s="89">
        <v>22928781.762481295</v>
      </c>
      <c r="L56" s="85"/>
      <c r="M56" s="89">
        <f t="shared" si="0"/>
        <v>-318361</v>
      </c>
      <c r="N56" s="85"/>
      <c r="O56" s="89">
        <f t="shared" si="1"/>
        <v>0</v>
      </c>
      <c r="P56" s="85"/>
      <c r="Q56" s="89">
        <f t="shared" si="2"/>
        <v>-318361</v>
      </c>
    </row>
    <row r="57" spans="1:17" ht="15.75" hidden="1">
      <c r="A57" s="84"/>
      <c r="B57" s="84"/>
      <c r="C57" s="85" t="s">
        <v>54</v>
      </c>
      <c r="D57" s="85"/>
      <c r="E57" s="84">
        <v>2016</v>
      </c>
      <c r="F57" s="85"/>
      <c r="G57" s="89">
        <v>22610421.148296535</v>
      </c>
      <c r="H57" s="85"/>
      <c r="I57" s="89">
        <v>0</v>
      </c>
      <c r="J57" s="85"/>
      <c r="K57" s="89">
        <v>22610421.148296535</v>
      </c>
      <c r="L57" s="85"/>
      <c r="M57" s="89">
        <f t="shared" si="0"/>
        <v>-318361</v>
      </c>
      <c r="N57" s="85"/>
      <c r="O57" s="89">
        <f t="shared" si="1"/>
        <v>0</v>
      </c>
      <c r="P57" s="85"/>
      <c r="Q57" s="89">
        <f t="shared" si="2"/>
        <v>-318361</v>
      </c>
    </row>
    <row r="58" spans="1:17" ht="15.75" hidden="1">
      <c r="A58" s="84"/>
      <c r="B58" s="84"/>
      <c r="C58" s="85" t="s">
        <v>55</v>
      </c>
      <c r="D58" s="85"/>
      <c r="E58" s="84">
        <v>2016</v>
      </c>
      <c r="F58" s="85"/>
      <c r="G58" s="89">
        <v>22292060.534111775</v>
      </c>
      <c r="H58" s="85"/>
      <c r="I58" s="89">
        <v>0</v>
      </c>
      <c r="J58" s="85"/>
      <c r="K58" s="89">
        <v>22292060.534111775</v>
      </c>
      <c r="L58" s="85"/>
      <c r="M58" s="89">
        <f t="shared" si="0"/>
        <v>-318361</v>
      </c>
      <c r="N58" s="85"/>
      <c r="O58" s="89">
        <f t="shared" si="1"/>
        <v>0</v>
      </c>
      <c r="P58" s="85"/>
      <c r="Q58" s="89">
        <f t="shared" si="2"/>
        <v>-318361</v>
      </c>
    </row>
    <row r="59" spans="1:17" ht="15.75" hidden="1">
      <c r="A59" s="84"/>
      <c r="B59" s="84"/>
      <c r="C59" s="85" t="s">
        <v>56</v>
      </c>
      <c r="D59" s="85"/>
      <c r="E59" s="84">
        <v>2017</v>
      </c>
      <c r="F59" s="85"/>
      <c r="G59" s="89">
        <v>21912516.014671467</v>
      </c>
      <c r="H59" s="85"/>
      <c r="I59" s="89">
        <v>0</v>
      </c>
      <c r="J59" s="85"/>
      <c r="K59" s="89">
        <v>21912516.014671467</v>
      </c>
      <c r="L59" s="85"/>
      <c r="M59" s="89">
        <f t="shared" si="0"/>
        <v>-379545</v>
      </c>
      <c r="N59" s="85"/>
      <c r="O59" s="89">
        <f t="shared" si="1"/>
        <v>0</v>
      </c>
      <c r="P59" s="85"/>
      <c r="Q59" s="89">
        <f t="shared" si="2"/>
        <v>-379545</v>
      </c>
    </row>
    <row r="60" spans="1:17" ht="15.75" hidden="1">
      <c r="A60" s="84"/>
      <c r="B60" s="84"/>
      <c r="C60" s="85" t="s">
        <v>52</v>
      </c>
      <c r="D60" s="85"/>
      <c r="E60" s="84">
        <v>2017</v>
      </c>
      <c r="F60" s="85"/>
      <c r="G60" s="89">
        <v>21532971.495231159</v>
      </c>
      <c r="H60" s="85"/>
      <c r="I60" s="89">
        <v>0</v>
      </c>
      <c r="J60" s="85"/>
      <c r="K60" s="89">
        <v>21532971.495231159</v>
      </c>
      <c r="L60" s="85"/>
      <c r="M60" s="89">
        <f t="shared" si="0"/>
        <v>-379545</v>
      </c>
      <c r="N60" s="85"/>
      <c r="O60" s="89">
        <f t="shared" si="1"/>
        <v>0</v>
      </c>
      <c r="P60" s="85"/>
      <c r="Q60" s="89">
        <f t="shared" si="2"/>
        <v>-379545</v>
      </c>
    </row>
    <row r="61" spans="1:17" ht="15.75" hidden="1">
      <c r="A61" s="84"/>
      <c r="B61" s="84"/>
      <c r="C61" s="85" t="s">
        <v>54</v>
      </c>
      <c r="D61" s="85"/>
      <c r="E61" s="84">
        <v>2017</v>
      </c>
      <c r="F61" s="85"/>
      <c r="G61" s="89">
        <v>21153426.975790851</v>
      </c>
      <c r="H61" s="85"/>
      <c r="I61" s="89">
        <v>0</v>
      </c>
      <c r="J61" s="85"/>
      <c r="K61" s="89">
        <v>21153426.975790851</v>
      </c>
      <c r="L61" s="85"/>
      <c r="M61" s="89">
        <f t="shared" si="0"/>
        <v>-379545</v>
      </c>
      <c r="N61" s="85"/>
      <c r="O61" s="89">
        <f t="shared" si="1"/>
        <v>0</v>
      </c>
      <c r="P61" s="85"/>
      <c r="Q61" s="89">
        <f t="shared" si="2"/>
        <v>-379545</v>
      </c>
    </row>
    <row r="62" spans="1:17" ht="15.75" hidden="1">
      <c r="A62" s="84"/>
      <c r="B62" s="84"/>
      <c r="C62" s="85" t="s">
        <v>55</v>
      </c>
      <c r="D62" s="85"/>
      <c r="E62" s="84">
        <v>2017</v>
      </c>
      <c r="F62" s="85"/>
      <c r="G62" s="89">
        <v>20773882.456350546</v>
      </c>
      <c r="H62" s="85"/>
      <c r="I62" s="89">
        <v>0</v>
      </c>
      <c r="J62" s="85"/>
      <c r="K62" s="89">
        <v>20773882.456350546</v>
      </c>
      <c r="L62" s="85"/>
      <c r="M62" s="89">
        <f t="shared" si="0"/>
        <v>-379545</v>
      </c>
      <c r="N62" s="85"/>
      <c r="O62" s="89">
        <f t="shared" si="1"/>
        <v>0</v>
      </c>
      <c r="P62" s="85"/>
      <c r="Q62" s="89">
        <f t="shared" si="2"/>
        <v>-379545</v>
      </c>
    </row>
    <row r="63" spans="1:17" ht="15.75" hidden="1">
      <c r="A63" s="84"/>
      <c r="B63" s="84"/>
      <c r="C63" s="85" t="s">
        <v>56</v>
      </c>
      <c r="D63" s="85"/>
      <c r="E63" s="84">
        <v>2018</v>
      </c>
      <c r="F63" s="85"/>
      <c r="G63" s="89">
        <v>20335534.065485004</v>
      </c>
      <c r="H63" s="85"/>
      <c r="I63" s="89">
        <v>0</v>
      </c>
      <c r="J63" s="85"/>
      <c r="K63" s="89">
        <v>20335534.065485004</v>
      </c>
      <c r="L63" s="85"/>
      <c r="M63" s="89">
        <f t="shared" si="0"/>
        <v>-438348</v>
      </c>
      <c r="N63" s="85"/>
      <c r="O63" s="89">
        <f t="shared" si="1"/>
        <v>0</v>
      </c>
      <c r="P63" s="85"/>
      <c r="Q63" s="89">
        <f t="shared" si="2"/>
        <v>-438348</v>
      </c>
    </row>
    <row r="64" spans="1:17" ht="15.75" hidden="1">
      <c r="A64" s="84"/>
      <c r="B64" s="84"/>
      <c r="C64" s="85" t="s">
        <v>52</v>
      </c>
      <c r="D64" s="85"/>
      <c r="E64" s="84">
        <v>2018</v>
      </c>
      <c r="F64" s="85"/>
      <c r="G64" s="89">
        <v>19897185.674619462</v>
      </c>
      <c r="H64" s="85"/>
      <c r="I64" s="89">
        <v>0</v>
      </c>
      <c r="J64" s="85"/>
      <c r="K64" s="89">
        <v>19897185.674619462</v>
      </c>
      <c r="L64" s="85"/>
      <c r="M64" s="89">
        <f t="shared" si="0"/>
        <v>-438348</v>
      </c>
      <c r="N64" s="85"/>
      <c r="O64" s="89">
        <f t="shared" si="1"/>
        <v>0</v>
      </c>
      <c r="P64" s="85"/>
      <c r="Q64" s="89">
        <f t="shared" si="2"/>
        <v>-438348</v>
      </c>
    </row>
    <row r="65" spans="1:17" ht="15.75" hidden="1">
      <c r="A65" s="84"/>
      <c r="B65" s="84"/>
      <c r="C65" s="85" t="s">
        <v>54</v>
      </c>
      <c r="D65" s="85"/>
      <c r="E65" s="84">
        <v>2018</v>
      </c>
      <c r="F65" s="85"/>
      <c r="G65" s="89">
        <v>19458837.28375392</v>
      </c>
      <c r="H65" s="85"/>
      <c r="I65" s="89">
        <v>0</v>
      </c>
      <c r="J65" s="85"/>
      <c r="K65" s="89">
        <v>19458837.28375392</v>
      </c>
      <c r="L65" s="85"/>
      <c r="M65" s="89">
        <f t="shared" si="0"/>
        <v>-438348</v>
      </c>
      <c r="N65" s="85"/>
      <c r="O65" s="89">
        <f t="shared" si="1"/>
        <v>0</v>
      </c>
      <c r="P65" s="85"/>
      <c r="Q65" s="89">
        <f t="shared" si="2"/>
        <v>-438348</v>
      </c>
    </row>
    <row r="66" spans="1:17" ht="15.75" hidden="1">
      <c r="A66" s="84"/>
      <c r="B66" s="84"/>
      <c r="C66" s="85" t="s">
        <v>55</v>
      </c>
      <c r="D66" s="85"/>
      <c r="E66" s="84">
        <v>2018</v>
      </c>
      <c r="F66" s="85"/>
      <c r="G66" s="89">
        <v>19020488.892888375</v>
      </c>
      <c r="H66" s="85"/>
      <c r="I66" s="89">
        <v>0</v>
      </c>
      <c r="J66" s="85"/>
      <c r="K66" s="89">
        <v>19020488.892888375</v>
      </c>
      <c r="L66" s="85"/>
      <c r="M66" s="89">
        <f t="shared" si="0"/>
        <v>-438348</v>
      </c>
      <c r="N66" s="85"/>
      <c r="O66" s="89">
        <f t="shared" si="1"/>
        <v>0</v>
      </c>
      <c r="P66" s="85"/>
      <c r="Q66" s="89">
        <f t="shared" si="2"/>
        <v>-438348</v>
      </c>
    </row>
    <row r="67" spans="1:17" ht="15.75" hidden="1">
      <c r="A67" s="84"/>
      <c r="B67" s="84"/>
      <c r="C67" s="85" t="s">
        <v>56</v>
      </c>
      <c r="D67" s="85"/>
      <c r="E67" s="84">
        <v>2019</v>
      </c>
      <c r="F67" s="85"/>
      <c r="G67" s="89">
        <v>18516640.348637525</v>
      </c>
      <c r="H67" s="85"/>
      <c r="I67" s="89">
        <v>0</v>
      </c>
      <c r="J67" s="85"/>
      <c r="K67" s="89">
        <v>18516640.348637525</v>
      </c>
      <c r="L67" s="85"/>
      <c r="M67" s="89">
        <f t="shared" si="0"/>
        <v>-503849</v>
      </c>
      <c r="N67" s="85"/>
      <c r="O67" s="89">
        <f t="shared" si="1"/>
        <v>0</v>
      </c>
      <c r="P67" s="85"/>
      <c r="Q67" s="89">
        <f t="shared" si="2"/>
        <v>-503849</v>
      </c>
    </row>
    <row r="68" spans="1:17" ht="15.75" hidden="1">
      <c r="A68" s="84"/>
      <c r="B68" s="84"/>
      <c r="C68" s="85" t="s">
        <v>52</v>
      </c>
      <c r="D68" s="85"/>
      <c r="E68" s="84">
        <v>2019</v>
      </c>
      <c r="F68" s="85"/>
      <c r="G68" s="89">
        <v>18012791.804386675</v>
      </c>
      <c r="H68" s="85"/>
      <c r="I68" s="89">
        <v>0</v>
      </c>
      <c r="J68" s="85"/>
      <c r="K68" s="89">
        <v>18012791.804386675</v>
      </c>
      <c r="L68" s="85"/>
      <c r="M68" s="89">
        <f t="shared" si="0"/>
        <v>-503849</v>
      </c>
      <c r="N68" s="85"/>
      <c r="O68" s="89">
        <f t="shared" si="1"/>
        <v>0</v>
      </c>
      <c r="P68" s="85"/>
      <c r="Q68" s="89">
        <f t="shared" si="2"/>
        <v>-503849</v>
      </c>
    </row>
    <row r="69" spans="1:17" ht="15.75" hidden="1">
      <c r="A69" s="84"/>
      <c r="B69" s="84"/>
      <c r="C69" s="85" t="s">
        <v>54</v>
      </c>
      <c r="D69" s="85"/>
      <c r="E69" s="84">
        <v>2019</v>
      </c>
      <c r="F69" s="85"/>
      <c r="G69" s="89">
        <v>17508943.260135826</v>
      </c>
      <c r="H69" s="85"/>
      <c r="I69" s="89">
        <v>0</v>
      </c>
      <c r="J69" s="85"/>
      <c r="K69" s="89">
        <v>17508943.260135826</v>
      </c>
      <c r="L69" s="85"/>
      <c r="M69" s="89">
        <f t="shared" si="0"/>
        <v>-503849</v>
      </c>
      <c r="N69" s="85"/>
      <c r="O69" s="89">
        <f t="shared" si="1"/>
        <v>0</v>
      </c>
      <c r="P69" s="85"/>
      <c r="Q69" s="89">
        <f t="shared" si="2"/>
        <v>-503849</v>
      </c>
    </row>
    <row r="70" spans="1:17" ht="15.75" hidden="1">
      <c r="A70" s="84"/>
      <c r="B70" s="84"/>
      <c r="C70" s="85" t="s">
        <v>55</v>
      </c>
      <c r="D70" s="85"/>
      <c r="E70" s="84">
        <v>2019</v>
      </c>
      <c r="F70" s="85"/>
      <c r="G70" s="89">
        <v>17005094.715884972</v>
      </c>
      <c r="H70" s="85"/>
      <c r="I70" s="89">
        <v>0</v>
      </c>
      <c r="J70" s="85"/>
      <c r="K70" s="89">
        <v>17005094.715884972</v>
      </c>
      <c r="L70" s="85"/>
      <c r="M70" s="89">
        <f t="shared" si="0"/>
        <v>-503849</v>
      </c>
      <c r="N70" s="85"/>
      <c r="O70" s="89">
        <f t="shared" si="1"/>
        <v>0</v>
      </c>
      <c r="P70" s="85"/>
      <c r="Q70" s="89">
        <f t="shared" si="2"/>
        <v>-503849</v>
      </c>
    </row>
    <row r="71" spans="1:17" ht="15.75" hidden="1">
      <c r="A71" s="84"/>
      <c r="B71" s="84"/>
      <c r="C71" s="85" t="s">
        <v>56</v>
      </c>
      <c r="D71" s="85"/>
      <c r="E71" s="84">
        <v>2020</v>
      </c>
      <c r="F71" s="85"/>
      <c r="G71" s="89">
        <v>16408103.288561437</v>
      </c>
      <c r="H71" s="85"/>
      <c r="I71" s="89">
        <v>0</v>
      </c>
      <c r="J71" s="85"/>
      <c r="K71" s="89">
        <v>16408103.288561437</v>
      </c>
      <c r="L71" s="85"/>
      <c r="M71" s="89">
        <f t="shared" si="0"/>
        <v>-596991</v>
      </c>
      <c r="N71" s="85"/>
      <c r="O71" s="89">
        <f t="shared" si="1"/>
        <v>0</v>
      </c>
      <c r="P71" s="85"/>
      <c r="Q71" s="89">
        <f t="shared" si="2"/>
        <v>-596991</v>
      </c>
    </row>
    <row r="72" spans="1:17" ht="15.75" hidden="1">
      <c r="A72" s="84"/>
      <c r="B72" s="84"/>
      <c r="C72" s="85" t="s">
        <v>52</v>
      </c>
      <c r="D72" s="85"/>
      <c r="E72" s="84">
        <v>2020</v>
      </c>
      <c r="F72" s="85"/>
      <c r="G72" s="89">
        <v>15811111.861237904</v>
      </c>
      <c r="H72" s="85"/>
      <c r="I72" s="89">
        <v>0</v>
      </c>
      <c r="J72" s="85"/>
      <c r="K72" s="89">
        <v>15811111.861237904</v>
      </c>
      <c r="L72" s="85"/>
      <c r="M72" s="89">
        <f t="shared" si="0"/>
        <v>-596991</v>
      </c>
      <c r="N72" s="85"/>
      <c r="O72" s="89">
        <f t="shared" si="1"/>
        <v>0</v>
      </c>
      <c r="P72" s="85"/>
      <c r="Q72" s="89">
        <f t="shared" si="2"/>
        <v>-596991</v>
      </c>
    </row>
    <row r="73" spans="1:17" ht="15.75" hidden="1">
      <c r="A73" s="84"/>
      <c r="B73" s="84"/>
      <c r="C73" s="85" t="s">
        <v>54</v>
      </c>
      <c r="D73" s="85"/>
      <c r="E73" s="84">
        <v>2020</v>
      </c>
      <c r="F73" s="85"/>
      <c r="G73" s="89">
        <v>15214120.433914371</v>
      </c>
      <c r="H73" s="85"/>
      <c r="I73" s="89">
        <v>0</v>
      </c>
      <c r="J73" s="85"/>
      <c r="K73" s="89">
        <v>15214120.433914371</v>
      </c>
      <c r="L73" s="85"/>
      <c r="M73" s="89">
        <f t="shared" si="0"/>
        <v>-596991</v>
      </c>
      <c r="N73" s="85"/>
      <c r="O73" s="89">
        <f t="shared" si="1"/>
        <v>0</v>
      </c>
      <c r="P73" s="85"/>
      <c r="Q73" s="89">
        <f t="shared" si="2"/>
        <v>-596991</v>
      </c>
    </row>
    <row r="74" spans="1:17" ht="15.75" hidden="1">
      <c r="A74" s="84"/>
      <c r="B74" s="84"/>
      <c r="C74" s="85" t="s">
        <v>55</v>
      </c>
      <c r="D74" s="85"/>
      <c r="E74" s="84">
        <v>2020</v>
      </c>
      <c r="F74" s="85"/>
      <c r="G74" s="89">
        <v>14617129.006590836</v>
      </c>
      <c r="H74" s="85"/>
      <c r="I74" s="89">
        <v>0</v>
      </c>
      <c r="J74" s="85"/>
      <c r="K74" s="89">
        <v>14617129.006590836</v>
      </c>
      <c r="L74" s="85"/>
      <c r="M74" s="89">
        <f t="shared" si="0"/>
        <v>-596991</v>
      </c>
      <c r="N74" s="85"/>
      <c r="O74" s="89">
        <f t="shared" si="1"/>
        <v>0</v>
      </c>
      <c r="P74" s="85"/>
      <c r="Q74" s="89">
        <f t="shared" si="2"/>
        <v>-596991</v>
      </c>
    </row>
    <row r="75" spans="1:17" ht="15.75" hidden="1">
      <c r="A75" s="84"/>
      <c r="B75" s="84"/>
      <c r="C75" s="85" t="s">
        <v>56</v>
      </c>
      <c r="D75" s="85"/>
      <c r="E75" s="84">
        <v>2021</v>
      </c>
      <c r="F75" s="85"/>
      <c r="G75" s="89">
        <v>13946383.471282534</v>
      </c>
      <c r="H75" s="85"/>
      <c r="I75" s="89">
        <v>0</v>
      </c>
      <c r="J75" s="85"/>
      <c r="K75" s="89">
        <v>13946383.471282534</v>
      </c>
      <c r="L75" s="85"/>
      <c r="M75" s="89">
        <f t="shared" si="0"/>
        <v>-670746</v>
      </c>
      <c r="N75" s="85"/>
      <c r="O75" s="89">
        <f t="shared" si="1"/>
        <v>0</v>
      </c>
      <c r="P75" s="85"/>
      <c r="Q75" s="89">
        <f t="shared" si="2"/>
        <v>-670746</v>
      </c>
    </row>
    <row r="76" spans="1:17" ht="15.75" hidden="1">
      <c r="A76" s="84"/>
      <c r="B76" s="84"/>
      <c r="C76" s="85" t="s">
        <v>52</v>
      </c>
      <c r="D76" s="85"/>
      <c r="E76" s="84">
        <v>2021</v>
      </c>
      <c r="F76" s="85"/>
      <c r="G76" s="89">
        <v>13275637.935974233</v>
      </c>
      <c r="H76" s="85"/>
      <c r="I76" s="89">
        <v>0</v>
      </c>
      <c r="J76" s="85"/>
      <c r="K76" s="89">
        <v>13275637.935974233</v>
      </c>
      <c r="L76" s="85"/>
      <c r="M76" s="89">
        <f t="shared" si="0"/>
        <v>-670746</v>
      </c>
      <c r="N76" s="85"/>
      <c r="O76" s="89">
        <f t="shared" si="1"/>
        <v>0</v>
      </c>
      <c r="P76" s="85"/>
      <c r="Q76" s="89">
        <f t="shared" si="2"/>
        <v>-670746</v>
      </c>
    </row>
    <row r="77" spans="1:17" ht="15.75" hidden="1">
      <c r="A77" s="84"/>
      <c r="B77" s="84"/>
      <c r="C77" s="85" t="s">
        <v>54</v>
      </c>
      <c r="D77" s="85"/>
      <c r="E77" s="84">
        <v>2021</v>
      </c>
      <c r="F77" s="85"/>
      <c r="G77" s="89">
        <v>12604892.400665931</v>
      </c>
      <c r="H77" s="85"/>
      <c r="I77" s="89">
        <v>0</v>
      </c>
      <c r="J77" s="85"/>
      <c r="K77" s="89">
        <v>12604892.400665931</v>
      </c>
      <c r="L77" s="85"/>
      <c r="M77" s="89">
        <f t="shared" si="0"/>
        <v>-670746</v>
      </c>
      <c r="N77" s="85"/>
      <c r="O77" s="89">
        <f t="shared" si="1"/>
        <v>0</v>
      </c>
      <c r="P77" s="85"/>
      <c r="Q77" s="89">
        <f t="shared" si="2"/>
        <v>-670746</v>
      </c>
    </row>
    <row r="78" spans="1:17" ht="15.75" hidden="1">
      <c r="A78" s="84"/>
      <c r="B78" s="84"/>
      <c r="C78" s="85" t="s">
        <v>55</v>
      </c>
      <c r="D78" s="85"/>
      <c r="E78" s="84">
        <v>2021</v>
      </c>
      <c r="F78" s="85"/>
      <c r="G78" s="89">
        <v>11934146.865357634</v>
      </c>
      <c r="H78" s="85"/>
      <c r="I78" s="89">
        <v>0</v>
      </c>
      <c r="J78" s="85"/>
      <c r="K78" s="89">
        <v>11934146.865357634</v>
      </c>
      <c r="L78" s="85"/>
      <c r="M78" s="89">
        <f t="shared" si="0"/>
        <v>-670746</v>
      </c>
      <c r="N78" s="85"/>
      <c r="O78" s="89">
        <f t="shared" si="1"/>
        <v>0</v>
      </c>
      <c r="P78" s="85"/>
      <c r="Q78" s="89">
        <f t="shared" si="2"/>
        <v>-670746</v>
      </c>
    </row>
    <row r="79" spans="1:17" ht="15.75" hidden="1">
      <c r="A79" s="84"/>
      <c r="B79" s="84"/>
      <c r="C79" s="85" t="s">
        <v>56</v>
      </c>
      <c r="D79" s="85"/>
      <c r="E79" s="84">
        <v>2022</v>
      </c>
      <c r="F79" s="85"/>
      <c r="G79" s="89">
        <v>11216529.962692793</v>
      </c>
      <c r="H79" s="85"/>
      <c r="I79" s="89">
        <v>0</v>
      </c>
      <c r="J79" s="85"/>
      <c r="K79" s="89">
        <v>11216529.962692793</v>
      </c>
      <c r="L79" s="85"/>
      <c r="M79" s="89">
        <f t="shared" si="0"/>
        <v>-717617</v>
      </c>
      <c r="N79" s="85"/>
      <c r="O79" s="89">
        <f t="shared" si="1"/>
        <v>0</v>
      </c>
      <c r="P79" s="85"/>
      <c r="Q79" s="89">
        <f t="shared" si="2"/>
        <v>-717617</v>
      </c>
    </row>
    <row r="80" spans="1:17" ht="15.75" hidden="1">
      <c r="A80" s="84"/>
      <c r="B80" s="84"/>
      <c r="C80" s="85" t="s">
        <v>52</v>
      </c>
      <c r="D80" s="85"/>
      <c r="E80" s="84">
        <v>2022</v>
      </c>
      <c r="F80" s="85"/>
      <c r="G80" s="89">
        <v>10498913.060027953</v>
      </c>
      <c r="H80" s="85"/>
      <c r="I80" s="89">
        <v>0</v>
      </c>
      <c r="J80" s="85"/>
      <c r="K80" s="89">
        <v>10498913.060027953</v>
      </c>
      <c r="L80" s="85"/>
      <c r="M80" s="89">
        <f t="shared" si="0"/>
        <v>-717617</v>
      </c>
      <c r="N80" s="85"/>
      <c r="O80" s="89">
        <f t="shared" si="1"/>
        <v>0</v>
      </c>
      <c r="P80" s="85"/>
      <c r="Q80" s="89">
        <f t="shared" si="2"/>
        <v>-717617</v>
      </c>
    </row>
    <row r="81" spans="1:17" ht="15.75" hidden="1">
      <c r="A81" s="84"/>
      <c r="B81" s="84"/>
      <c r="C81" s="85" t="s">
        <v>54</v>
      </c>
      <c r="D81" s="85"/>
      <c r="E81" s="84">
        <v>2022</v>
      </c>
      <c r="F81" s="85"/>
      <c r="G81" s="89">
        <v>9781296.157363113</v>
      </c>
      <c r="H81" s="85"/>
      <c r="I81" s="89">
        <v>0</v>
      </c>
      <c r="J81" s="85"/>
      <c r="K81" s="89">
        <v>9781296.157363113</v>
      </c>
      <c r="L81" s="85"/>
      <c r="M81" s="89">
        <f t="shared" si="0"/>
        <v>-717617</v>
      </c>
      <c r="N81" s="85"/>
      <c r="O81" s="89">
        <f t="shared" si="1"/>
        <v>0</v>
      </c>
      <c r="P81" s="85"/>
      <c r="Q81" s="89">
        <f t="shared" si="2"/>
        <v>-717617</v>
      </c>
    </row>
    <row r="82" spans="1:17" ht="15.75" hidden="1">
      <c r="A82" s="84"/>
      <c r="B82" s="84"/>
      <c r="C82" s="85" t="s">
        <v>55</v>
      </c>
      <c r="D82" s="85"/>
      <c r="E82" s="84">
        <v>2022</v>
      </c>
      <c r="F82" s="85"/>
      <c r="G82" s="89">
        <v>9063679.2546982747</v>
      </c>
      <c r="H82" s="85"/>
      <c r="I82" s="89">
        <v>0</v>
      </c>
      <c r="J82" s="85"/>
      <c r="K82" s="89">
        <v>9063679.2546982747</v>
      </c>
      <c r="L82" s="85"/>
      <c r="M82" s="89">
        <f t="shared" ref="M82:M143" si="3">ROUND(G82-G81,0)</f>
        <v>-717617</v>
      </c>
      <c r="N82" s="85"/>
      <c r="O82" s="89">
        <f t="shared" ref="O82:O143" si="4">ROUND(I82-I81,0)</f>
        <v>0</v>
      </c>
      <c r="P82" s="85"/>
      <c r="Q82" s="89">
        <f t="shared" ref="Q82:Q143" si="5">+M82+O82</f>
        <v>-717617</v>
      </c>
    </row>
    <row r="83" spans="1:17" ht="15.75" hidden="1">
      <c r="A83" s="84"/>
      <c r="B83" s="84"/>
      <c r="C83" s="85" t="s">
        <v>56</v>
      </c>
      <c r="D83" s="85"/>
      <c r="E83" s="84">
        <v>2023</v>
      </c>
      <c r="F83" s="85"/>
      <c r="G83" s="89">
        <v>8310658.1142749172</v>
      </c>
      <c r="H83" s="85"/>
      <c r="I83" s="89">
        <v>0</v>
      </c>
      <c r="J83" s="85"/>
      <c r="K83" s="89">
        <v>8310658.1142749172</v>
      </c>
      <c r="L83" s="85"/>
      <c r="M83" s="89">
        <f t="shared" si="3"/>
        <v>-753021</v>
      </c>
      <c r="N83" s="85"/>
      <c r="O83" s="89">
        <f t="shared" si="4"/>
        <v>0</v>
      </c>
      <c r="P83" s="85"/>
      <c r="Q83" s="89">
        <f t="shared" si="5"/>
        <v>-753021</v>
      </c>
    </row>
    <row r="84" spans="1:17" ht="15.75" hidden="1">
      <c r="A84" s="84"/>
      <c r="B84" s="84"/>
      <c r="C84" s="85" t="s">
        <v>52</v>
      </c>
      <c r="D84" s="85"/>
      <c r="E84" s="84">
        <v>2023</v>
      </c>
      <c r="F84" s="85"/>
      <c r="G84" s="89">
        <v>7557636.9738515615</v>
      </c>
      <c r="H84" s="85"/>
      <c r="I84" s="89">
        <v>0</v>
      </c>
      <c r="J84" s="85"/>
      <c r="K84" s="89">
        <v>7557636.9738515615</v>
      </c>
      <c r="L84" s="85"/>
      <c r="M84" s="89">
        <f t="shared" si="3"/>
        <v>-753021</v>
      </c>
      <c r="N84" s="85"/>
      <c r="O84" s="89">
        <f t="shared" si="4"/>
        <v>0</v>
      </c>
      <c r="P84" s="85"/>
      <c r="Q84" s="89">
        <f t="shared" si="5"/>
        <v>-753021</v>
      </c>
    </row>
    <row r="85" spans="1:17" ht="15.75" hidden="1">
      <c r="A85" s="84"/>
      <c r="B85" s="84"/>
      <c r="C85" s="85" t="s">
        <v>54</v>
      </c>
      <c r="D85" s="85"/>
      <c r="E85" s="84">
        <v>2023</v>
      </c>
      <c r="F85" s="85"/>
      <c r="G85" s="89">
        <v>6804615.8334282041</v>
      </c>
      <c r="H85" s="85"/>
      <c r="I85" s="89">
        <v>0</v>
      </c>
      <c r="J85" s="85"/>
      <c r="K85" s="89">
        <v>6804615.8334282041</v>
      </c>
      <c r="L85" s="85"/>
      <c r="M85" s="89">
        <f t="shared" si="3"/>
        <v>-753021</v>
      </c>
      <c r="N85" s="85"/>
      <c r="O85" s="89">
        <f t="shared" si="4"/>
        <v>0</v>
      </c>
      <c r="P85" s="85"/>
      <c r="Q85" s="89">
        <f t="shared" si="5"/>
        <v>-753021</v>
      </c>
    </row>
    <row r="86" spans="1:17" ht="15.75" hidden="1">
      <c r="A86" s="84"/>
      <c r="B86" s="84"/>
      <c r="C86" s="85" t="s">
        <v>55</v>
      </c>
      <c r="D86" s="85"/>
      <c r="E86" s="84">
        <v>2023</v>
      </c>
      <c r="F86" s="85"/>
      <c r="G86" s="89">
        <v>6051594.6930048428</v>
      </c>
      <c r="H86" s="85"/>
      <c r="I86" s="89">
        <v>0</v>
      </c>
      <c r="J86" s="85"/>
      <c r="K86" s="89">
        <v>6051594.6930048428</v>
      </c>
      <c r="L86" s="85"/>
      <c r="M86" s="89">
        <f t="shared" si="3"/>
        <v>-753021</v>
      </c>
      <c r="N86" s="85"/>
      <c r="O86" s="89">
        <f t="shared" si="4"/>
        <v>0</v>
      </c>
      <c r="P86" s="85"/>
      <c r="Q86" s="89">
        <f t="shared" si="5"/>
        <v>-753021</v>
      </c>
    </row>
    <row r="87" spans="1:17" ht="15.75" hidden="1">
      <c r="A87" s="84"/>
      <c r="B87" s="84"/>
      <c r="C87" s="85" t="s">
        <v>56</v>
      </c>
      <c r="D87" s="85"/>
      <c r="E87" s="84">
        <v>2024</v>
      </c>
      <c r="F87" s="85"/>
      <c r="G87" s="89">
        <v>5270122.8633901859</v>
      </c>
      <c r="H87" s="85"/>
      <c r="I87" s="89">
        <v>0</v>
      </c>
      <c r="J87" s="85"/>
      <c r="K87" s="89">
        <v>5270122.8633901859</v>
      </c>
      <c r="L87" s="85"/>
      <c r="M87" s="89">
        <f t="shared" si="3"/>
        <v>-781472</v>
      </c>
      <c r="N87" s="85"/>
      <c r="O87" s="89">
        <f t="shared" si="4"/>
        <v>0</v>
      </c>
      <c r="P87" s="85"/>
      <c r="Q87" s="89">
        <f t="shared" si="5"/>
        <v>-781472</v>
      </c>
    </row>
    <row r="88" spans="1:17" ht="15.75" hidden="1">
      <c r="A88" s="84"/>
      <c r="B88" s="84"/>
      <c r="C88" s="85" t="s">
        <v>52</v>
      </c>
      <c r="D88" s="85"/>
      <c r="E88" s="84">
        <v>2024</v>
      </c>
      <c r="F88" s="85"/>
      <c r="G88" s="89">
        <v>4488651.0337755308</v>
      </c>
      <c r="H88" s="85"/>
      <c r="I88" s="89">
        <v>0</v>
      </c>
      <c r="J88" s="85"/>
      <c r="K88" s="89">
        <v>4488651.0337755308</v>
      </c>
      <c r="L88" s="85"/>
      <c r="M88" s="89">
        <f t="shared" si="3"/>
        <v>-781472</v>
      </c>
      <c r="N88" s="85"/>
      <c r="O88" s="89">
        <f t="shared" si="4"/>
        <v>0</v>
      </c>
      <c r="P88" s="85"/>
      <c r="Q88" s="89">
        <f t="shared" si="5"/>
        <v>-781472</v>
      </c>
    </row>
    <row r="89" spans="1:17" ht="15.75" hidden="1">
      <c r="A89" s="84"/>
      <c r="B89" s="84"/>
      <c r="C89" s="85" t="s">
        <v>54</v>
      </c>
      <c r="D89" s="85"/>
      <c r="E89" s="84">
        <v>2024</v>
      </c>
      <c r="F89" s="85"/>
      <c r="G89" s="89">
        <v>3707179.2041608738</v>
      </c>
      <c r="H89" s="85"/>
      <c r="I89" s="89">
        <v>0</v>
      </c>
      <c r="J89" s="85"/>
      <c r="K89" s="89">
        <v>3707179.2041608738</v>
      </c>
      <c r="L89" s="85"/>
      <c r="M89" s="89">
        <f t="shared" si="3"/>
        <v>-781472</v>
      </c>
      <c r="N89" s="85"/>
      <c r="O89" s="89">
        <f t="shared" si="4"/>
        <v>0</v>
      </c>
      <c r="P89" s="85"/>
      <c r="Q89" s="89">
        <f t="shared" si="5"/>
        <v>-781472</v>
      </c>
    </row>
    <row r="90" spans="1:17" ht="15.75" hidden="1">
      <c r="A90" s="84"/>
      <c r="B90" s="84"/>
      <c r="C90" s="85" t="s">
        <v>55</v>
      </c>
      <c r="D90" s="85"/>
      <c r="E90" s="84">
        <v>2024</v>
      </c>
      <c r="F90" s="85"/>
      <c r="G90" s="89">
        <v>2925707.3745462149</v>
      </c>
      <c r="H90" s="85"/>
      <c r="I90" s="89">
        <v>0</v>
      </c>
      <c r="J90" s="85"/>
      <c r="K90" s="89">
        <v>2925707.3745462149</v>
      </c>
      <c r="L90" s="85"/>
      <c r="M90" s="89">
        <f t="shared" si="3"/>
        <v>-781472</v>
      </c>
      <c r="N90" s="85"/>
      <c r="O90" s="89">
        <f t="shared" si="4"/>
        <v>0</v>
      </c>
      <c r="P90" s="85"/>
      <c r="Q90" s="89">
        <f t="shared" si="5"/>
        <v>-781472</v>
      </c>
    </row>
    <row r="91" spans="1:17" ht="15.75" hidden="1">
      <c r="A91" s="84"/>
      <c r="B91" s="84"/>
      <c r="C91" s="85" t="s">
        <v>56</v>
      </c>
      <c r="D91" s="85"/>
      <c r="E91" s="84">
        <v>2025</v>
      </c>
      <c r="F91" s="85"/>
      <c r="G91" s="89">
        <v>2103961.5674315579</v>
      </c>
      <c r="H91" s="85"/>
      <c r="I91" s="89">
        <v>0</v>
      </c>
      <c r="J91" s="85"/>
      <c r="K91" s="89">
        <v>2103961.5674315579</v>
      </c>
      <c r="L91" s="85"/>
      <c r="M91" s="89">
        <f t="shared" si="3"/>
        <v>-821746</v>
      </c>
      <c r="N91" s="85"/>
      <c r="O91" s="89">
        <f t="shared" si="4"/>
        <v>0</v>
      </c>
      <c r="P91" s="85"/>
      <c r="Q91" s="89">
        <f t="shared" si="5"/>
        <v>-821746</v>
      </c>
    </row>
    <row r="92" spans="1:17" ht="15.75" hidden="1">
      <c r="A92" s="84"/>
      <c r="B92" s="84"/>
      <c r="C92" s="85" t="s">
        <v>52</v>
      </c>
      <c r="D92" s="85"/>
      <c r="E92" s="84">
        <v>2025</v>
      </c>
      <c r="F92" s="85"/>
      <c r="G92" s="89">
        <v>1282215.7603169009</v>
      </c>
      <c r="H92" s="85"/>
      <c r="I92" s="89">
        <v>0</v>
      </c>
      <c r="J92" s="85"/>
      <c r="K92" s="89">
        <v>1282215.7603169009</v>
      </c>
      <c r="L92" s="85"/>
      <c r="M92" s="89">
        <f t="shared" si="3"/>
        <v>-821746</v>
      </c>
      <c r="N92" s="85"/>
      <c r="O92" s="89">
        <f t="shared" si="4"/>
        <v>0</v>
      </c>
      <c r="P92" s="85"/>
      <c r="Q92" s="89">
        <f t="shared" si="5"/>
        <v>-821746</v>
      </c>
    </row>
    <row r="93" spans="1:17" ht="15.75" hidden="1">
      <c r="A93" s="84"/>
      <c r="B93" s="84"/>
      <c r="C93" s="85" t="s">
        <v>54</v>
      </c>
      <c r="D93" s="85"/>
      <c r="E93" s="84">
        <v>2025</v>
      </c>
      <c r="F93" s="85"/>
      <c r="G93" s="89">
        <v>460469.95320224389</v>
      </c>
      <c r="H93" s="85"/>
      <c r="I93" s="89">
        <v>0</v>
      </c>
      <c r="J93" s="85"/>
      <c r="K93" s="89">
        <v>460469.95320224389</v>
      </c>
      <c r="L93" s="85"/>
      <c r="M93" s="89">
        <f t="shared" si="3"/>
        <v>-821746</v>
      </c>
      <c r="N93" s="85"/>
      <c r="O93" s="89">
        <f t="shared" si="4"/>
        <v>0</v>
      </c>
      <c r="P93" s="85"/>
      <c r="Q93" s="89">
        <f t="shared" si="5"/>
        <v>-821746</v>
      </c>
    </row>
    <row r="94" spans="1:17" ht="15.75" hidden="1">
      <c r="A94" s="84"/>
      <c r="B94" s="84"/>
      <c r="C94" s="85" t="s">
        <v>55</v>
      </c>
      <c r="D94" s="85"/>
      <c r="E94" s="84">
        <v>2025</v>
      </c>
      <c r="F94" s="85"/>
      <c r="G94" s="89">
        <v>-361275.85391241312</v>
      </c>
      <c r="H94" s="85"/>
      <c r="I94" s="89">
        <v>0</v>
      </c>
      <c r="J94" s="85"/>
      <c r="K94" s="89">
        <v>-361275.85391241312</v>
      </c>
      <c r="L94" s="85"/>
      <c r="M94" s="89">
        <f t="shared" si="3"/>
        <v>-821746</v>
      </c>
      <c r="N94" s="85"/>
      <c r="O94" s="89">
        <f t="shared" si="4"/>
        <v>0</v>
      </c>
      <c r="P94" s="85"/>
      <c r="Q94" s="89">
        <f t="shared" si="5"/>
        <v>-821746</v>
      </c>
    </row>
    <row r="95" spans="1:17" ht="15.75" hidden="1">
      <c r="A95" s="84"/>
      <c r="B95" s="84"/>
      <c r="C95" s="85" t="s">
        <v>56</v>
      </c>
      <c r="D95" s="85"/>
      <c r="E95" s="84">
        <v>2026</v>
      </c>
      <c r="F95" s="85"/>
      <c r="G95" s="89">
        <v>-859326.1904397225</v>
      </c>
      <c r="H95" s="85"/>
      <c r="I95" s="89">
        <v>0</v>
      </c>
      <c r="J95" s="85"/>
      <c r="K95" s="89">
        <v>-859326.1904397225</v>
      </c>
      <c r="L95" s="85"/>
      <c r="M95" s="89">
        <f t="shared" si="3"/>
        <v>-498050</v>
      </c>
      <c r="N95" s="85"/>
      <c r="O95" s="89">
        <f t="shared" si="4"/>
        <v>0</v>
      </c>
      <c r="P95" s="85"/>
      <c r="Q95" s="89">
        <f t="shared" si="5"/>
        <v>-498050</v>
      </c>
    </row>
    <row r="96" spans="1:17" ht="15.75">
      <c r="A96" s="84">
        <v>1</v>
      </c>
      <c r="B96" s="84"/>
      <c r="C96" s="85" t="s">
        <v>52</v>
      </c>
      <c r="D96" s="85"/>
      <c r="E96" s="84">
        <v>2026</v>
      </c>
      <c r="F96" s="85"/>
      <c r="G96" s="89">
        <v>-1357376.52696703</v>
      </c>
      <c r="H96" s="85"/>
      <c r="I96" s="89">
        <v>0</v>
      </c>
      <c r="J96" s="85"/>
      <c r="K96" s="89">
        <v>-1357376.52696703</v>
      </c>
      <c r="L96" s="85"/>
      <c r="M96" s="89">
        <f t="shared" si="3"/>
        <v>-498050</v>
      </c>
      <c r="N96" s="85"/>
      <c r="O96" s="89">
        <f t="shared" si="4"/>
        <v>0</v>
      </c>
      <c r="P96" s="85"/>
      <c r="Q96" s="89">
        <f t="shared" si="5"/>
        <v>-498050</v>
      </c>
    </row>
    <row r="97" spans="1:21" ht="15.75">
      <c r="A97" s="84">
        <f>+A96+1</f>
        <v>2</v>
      </c>
      <c r="B97" s="84"/>
      <c r="C97" s="85" t="s">
        <v>54</v>
      </c>
      <c r="D97" s="85"/>
      <c r="E97" s="84">
        <v>2026</v>
      </c>
      <c r="F97" s="85"/>
      <c r="G97" s="89">
        <v>-1855426.8634943394</v>
      </c>
      <c r="H97" s="85"/>
      <c r="I97" s="89">
        <v>0</v>
      </c>
      <c r="J97" s="85"/>
      <c r="K97" s="89">
        <v>-1855426.8634943394</v>
      </c>
      <c r="L97" s="85"/>
      <c r="M97" s="89">
        <f t="shared" si="3"/>
        <v>-498050</v>
      </c>
      <c r="N97" s="85"/>
      <c r="O97" s="89">
        <f t="shared" si="4"/>
        <v>0</v>
      </c>
      <c r="P97" s="85"/>
      <c r="Q97" s="89">
        <f t="shared" si="5"/>
        <v>-498050</v>
      </c>
    </row>
    <row r="98" spans="1:21" ht="15.75">
      <c r="A98" s="84">
        <f t="shared" ref="A98:A143" si="6">+A97+1</f>
        <v>3</v>
      </c>
      <c r="B98" s="84"/>
      <c r="C98" s="85" t="s">
        <v>55</v>
      </c>
      <c r="D98" s="85"/>
      <c r="E98" s="84">
        <v>2026</v>
      </c>
      <c r="F98" s="85"/>
      <c r="G98" s="89">
        <v>-2353477.2000216506</v>
      </c>
      <c r="H98" s="85"/>
      <c r="I98" s="89">
        <v>0</v>
      </c>
      <c r="J98" s="85"/>
      <c r="K98" s="89">
        <v>-2353477.2000216506</v>
      </c>
      <c r="L98" s="85"/>
      <c r="M98" s="89">
        <f t="shared" si="3"/>
        <v>-498050</v>
      </c>
      <c r="N98" s="85"/>
      <c r="O98" s="89">
        <f t="shared" si="4"/>
        <v>0</v>
      </c>
      <c r="P98" s="85"/>
      <c r="Q98" s="89">
        <f t="shared" si="5"/>
        <v>-498050</v>
      </c>
    </row>
    <row r="99" spans="1:21" ht="15.75">
      <c r="A99" s="84">
        <f t="shared" si="6"/>
        <v>4</v>
      </c>
      <c r="B99" s="84"/>
      <c r="C99" s="85" t="s">
        <v>56</v>
      </c>
      <c r="D99" s="85"/>
      <c r="E99" s="84">
        <v>2027</v>
      </c>
      <c r="F99" s="85"/>
      <c r="G99" s="89">
        <v>-2394903.2628078847</v>
      </c>
      <c r="H99" s="85"/>
      <c r="I99" s="89">
        <v>0</v>
      </c>
      <c r="J99" s="85"/>
      <c r="K99" s="89">
        <v>-2394903.2628078847</v>
      </c>
      <c r="L99" s="85"/>
      <c r="M99" s="89">
        <f t="shared" si="3"/>
        <v>-41426</v>
      </c>
      <c r="N99" s="85"/>
      <c r="O99" s="89">
        <f t="shared" si="4"/>
        <v>0</v>
      </c>
      <c r="P99" s="85"/>
      <c r="Q99" s="89">
        <f t="shared" si="5"/>
        <v>-41426</v>
      </c>
      <c r="U99" s="16"/>
    </row>
    <row r="100" spans="1:21" ht="15.75">
      <c r="A100" s="84">
        <f t="shared" si="6"/>
        <v>5</v>
      </c>
      <c r="B100" s="84"/>
      <c r="C100" s="85" t="s">
        <v>52</v>
      </c>
      <c r="D100" s="85"/>
      <c r="E100" s="84">
        <v>2027</v>
      </c>
      <c r="F100" s="85"/>
      <c r="G100" s="89">
        <v>-2436329.3255941197</v>
      </c>
      <c r="H100" s="85"/>
      <c r="I100" s="89">
        <v>0</v>
      </c>
      <c r="J100" s="85"/>
      <c r="K100" s="89">
        <v>-2436329.3255941197</v>
      </c>
      <c r="L100" s="85"/>
      <c r="M100" s="89">
        <f t="shared" si="3"/>
        <v>-41426</v>
      </c>
      <c r="N100" s="85"/>
      <c r="O100" s="89">
        <f t="shared" si="4"/>
        <v>0</v>
      </c>
      <c r="P100" s="85"/>
      <c r="Q100" s="89">
        <f t="shared" si="5"/>
        <v>-41426</v>
      </c>
    </row>
    <row r="101" spans="1:21" ht="15.75">
      <c r="A101" s="84">
        <f t="shared" si="6"/>
        <v>6</v>
      </c>
      <c r="B101" s="84"/>
      <c r="C101" s="85" t="s">
        <v>54</v>
      </c>
      <c r="D101" s="85"/>
      <c r="E101" s="84">
        <v>2027</v>
      </c>
      <c r="F101" s="85"/>
      <c r="G101" s="89">
        <v>-2477755.3883803538</v>
      </c>
      <c r="H101" s="85"/>
      <c r="I101" s="89">
        <v>0</v>
      </c>
      <c r="J101" s="85"/>
      <c r="K101" s="89">
        <v>-2477755.3883803538</v>
      </c>
      <c r="L101" s="85"/>
      <c r="M101" s="89">
        <f t="shared" si="3"/>
        <v>-41426</v>
      </c>
      <c r="N101" s="85"/>
      <c r="O101" s="89">
        <f t="shared" si="4"/>
        <v>0</v>
      </c>
      <c r="P101" s="85"/>
      <c r="Q101" s="89">
        <f t="shared" si="5"/>
        <v>-41426</v>
      </c>
    </row>
    <row r="102" spans="1:21" ht="15.75">
      <c r="A102" s="84">
        <f t="shared" si="6"/>
        <v>7</v>
      </c>
      <c r="B102" s="84"/>
      <c r="C102" s="85" t="s">
        <v>55</v>
      </c>
      <c r="D102" s="85"/>
      <c r="E102" s="84">
        <v>2027</v>
      </c>
      <c r="F102" s="85"/>
      <c r="G102" s="89">
        <v>-2519181.451166587</v>
      </c>
      <c r="H102" s="85"/>
      <c r="I102" s="89">
        <v>0</v>
      </c>
      <c r="J102" s="85"/>
      <c r="K102" s="89">
        <v>-2519181.451166587</v>
      </c>
      <c r="L102" s="85"/>
      <c r="M102" s="89">
        <f t="shared" si="3"/>
        <v>-41426</v>
      </c>
      <c r="N102" s="85"/>
      <c r="O102" s="89">
        <f t="shared" si="4"/>
        <v>0</v>
      </c>
      <c r="P102" s="85"/>
      <c r="Q102" s="89">
        <f t="shared" si="5"/>
        <v>-41426</v>
      </c>
    </row>
    <row r="103" spans="1:21" ht="15.75">
      <c r="A103" s="84">
        <f t="shared" si="6"/>
        <v>8</v>
      </c>
      <c r="B103" s="84"/>
      <c r="C103" s="85" t="s">
        <v>56</v>
      </c>
      <c r="D103" s="85"/>
      <c r="E103" s="84">
        <v>2028</v>
      </c>
      <c r="F103" s="85"/>
      <c r="G103" s="89">
        <v>-2445889.8989528208</v>
      </c>
      <c r="H103" s="85"/>
      <c r="I103" s="89">
        <v>0</v>
      </c>
      <c r="J103" s="85"/>
      <c r="K103" s="89">
        <v>-2445889.8989528208</v>
      </c>
      <c r="L103" s="85"/>
      <c r="M103" s="89">
        <f t="shared" si="3"/>
        <v>73292</v>
      </c>
      <c r="N103" s="85"/>
      <c r="O103" s="89">
        <f t="shared" si="4"/>
        <v>0</v>
      </c>
      <c r="P103" s="85"/>
      <c r="Q103" s="89">
        <f t="shared" si="5"/>
        <v>73292</v>
      </c>
      <c r="U103" s="16"/>
    </row>
    <row r="104" spans="1:21" ht="15.75">
      <c r="A104" s="84">
        <f t="shared" si="6"/>
        <v>9</v>
      </c>
      <c r="B104" s="84"/>
      <c r="C104" s="85" t="s">
        <v>52</v>
      </c>
      <c r="D104" s="85"/>
      <c r="E104" s="84">
        <v>2028</v>
      </c>
      <c r="F104" s="85"/>
      <c r="G104" s="89">
        <v>-2372598.3467390537</v>
      </c>
      <c r="H104" s="85"/>
      <c r="I104" s="89">
        <v>0</v>
      </c>
      <c r="J104" s="85"/>
      <c r="K104" s="89">
        <v>-2372598.3467390537</v>
      </c>
      <c r="L104" s="85"/>
      <c r="M104" s="89">
        <f t="shared" si="3"/>
        <v>73292</v>
      </c>
      <c r="N104" s="85"/>
      <c r="O104" s="89">
        <f t="shared" si="4"/>
        <v>0</v>
      </c>
      <c r="P104" s="85"/>
      <c r="Q104" s="89">
        <f t="shared" si="5"/>
        <v>73292</v>
      </c>
    </row>
    <row r="105" spans="1:21" ht="15.75">
      <c r="A105" s="84">
        <f t="shared" si="6"/>
        <v>10</v>
      </c>
      <c r="B105" s="84"/>
      <c r="C105" s="85" t="s">
        <v>54</v>
      </c>
      <c r="D105" s="85"/>
      <c r="E105" s="84">
        <v>2028</v>
      </c>
      <c r="F105" s="85"/>
      <c r="G105" s="89">
        <v>-2299306.7945252876</v>
      </c>
      <c r="H105" s="85"/>
      <c r="I105" s="89">
        <v>0</v>
      </c>
      <c r="J105" s="85"/>
      <c r="K105" s="89">
        <v>-2299306.7945252876</v>
      </c>
      <c r="L105" s="85"/>
      <c r="M105" s="89">
        <f t="shared" si="3"/>
        <v>73292</v>
      </c>
      <c r="N105" s="85"/>
      <c r="O105" s="89">
        <f t="shared" si="4"/>
        <v>0</v>
      </c>
      <c r="P105" s="85"/>
      <c r="Q105" s="89">
        <f t="shared" si="5"/>
        <v>73292</v>
      </c>
    </row>
    <row r="106" spans="1:21" ht="15.75">
      <c r="A106" s="84">
        <f t="shared" si="6"/>
        <v>11</v>
      </c>
      <c r="B106" s="84"/>
      <c r="C106" s="85" t="s">
        <v>55</v>
      </c>
      <c r="D106" s="85"/>
      <c r="E106" s="84">
        <v>2028</v>
      </c>
      <c r="F106" s="85"/>
      <c r="G106" s="89">
        <v>-2226015.2423115224</v>
      </c>
      <c r="H106" s="85"/>
      <c r="I106" s="89">
        <v>0</v>
      </c>
      <c r="J106" s="85"/>
      <c r="K106" s="89">
        <v>-2226015.2423115224</v>
      </c>
      <c r="L106" s="85"/>
      <c r="M106" s="89">
        <f t="shared" si="3"/>
        <v>73292</v>
      </c>
      <c r="N106" s="85"/>
      <c r="O106" s="89">
        <f t="shared" si="4"/>
        <v>0</v>
      </c>
      <c r="P106" s="85"/>
      <c r="Q106" s="89">
        <f t="shared" si="5"/>
        <v>73292</v>
      </c>
    </row>
    <row r="107" spans="1:21" ht="15.75">
      <c r="A107" s="84">
        <f t="shared" si="6"/>
        <v>12</v>
      </c>
      <c r="B107" s="84"/>
      <c r="C107" s="85" t="s">
        <v>56</v>
      </c>
      <c r="D107" s="85"/>
      <c r="E107" s="84">
        <v>2029</v>
      </c>
      <c r="F107" s="85"/>
      <c r="G107" s="89">
        <v>-2152724.3700977564</v>
      </c>
      <c r="H107" s="85"/>
      <c r="I107" s="89">
        <v>0</v>
      </c>
      <c r="J107" s="85"/>
      <c r="K107" s="89">
        <v>-2152724.3700977564</v>
      </c>
      <c r="L107" s="85"/>
      <c r="M107" s="89">
        <f t="shared" si="3"/>
        <v>73291</v>
      </c>
      <c r="N107" s="85"/>
      <c r="O107" s="89">
        <f t="shared" si="4"/>
        <v>0</v>
      </c>
      <c r="P107" s="85"/>
      <c r="Q107" s="89">
        <f t="shared" si="5"/>
        <v>73291</v>
      </c>
      <c r="U107" s="16"/>
    </row>
    <row r="108" spans="1:21" ht="15.75">
      <c r="A108" s="84">
        <f t="shared" si="6"/>
        <v>13</v>
      </c>
      <c r="B108" s="84"/>
      <c r="C108" s="85" t="s">
        <v>52</v>
      </c>
      <c r="D108" s="85"/>
      <c r="E108" s="84">
        <v>2029</v>
      </c>
      <c r="F108" s="85"/>
      <c r="G108" s="89">
        <v>-2079433.4978839904</v>
      </c>
      <c r="H108" s="85"/>
      <c r="I108" s="89">
        <v>0</v>
      </c>
      <c r="J108" s="85"/>
      <c r="K108" s="89">
        <v>-2079433.4978839904</v>
      </c>
      <c r="L108" s="85"/>
      <c r="M108" s="89">
        <f t="shared" si="3"/>
        <v>73291</v>
      </c>
      <c r="N108" s="85"/>
      <c r="O108" s="89">
        <f t="shared" si="4"/>
        <v>0</v>
      </c>
      <c r="P108" s="85"/>
      <c r="Q108" s="89">
        <f t="shared" si="5"/>
        <v>73291</v>
      </c>
    </row>
    <row r="109" spans="1:21" ht="15.75">
      <c r="A109" s="84">
        <f t="shared" si="6"/>
        <v>14</v>
      </c>
      <c r="B109" s="84"/>
      <c r="C109" s="85" t="s">
        <v>54</v>
      </c>
      <c r="D109" s="85"/>
      <c r="E109" s="84">
        <v>2029</v>
      </c>
      <c r="F109" s="85"/>
      <c r="G109" s="89">
        <v>-2006142.6256702244</v>
      </c>
      <c r="H109" s="85"/>
      <c r="I109" s="89">
        <v>0</v>
      </c>
      <c r="J109" s="85"/>
      <c r="K109" s="89">
        <v>-2006142.6256702244</v>
      </c>
      <c r="L109" s="85"/>
      <c r="M109" s="89">
        <f t="shared" si="3"/>
        <v>73291</v>
      </c>
      <c r="N109" s="85"/>
      <c r="O109" s="89">
        <f t="shared" si="4"/>
        <v>0</v>
      </c>
      <c r="P109" s="85"/>
      <c r="Q109" s="89">
        <f t="shared" si="5"/>
        <v>73291</v>
      </c>
    </row>
    <row r="110" spans="1:21" ht="15.75">
      <c r="A110" s="84">
        <f t="shared" si="6"/>
        <v>15</v>
      </c>
      <c r="B110" s="84"/>
      <c r="C110" s="85" t="s">
        <v>55</v>
      </c>
      <c r="D110" s="85"/>
      <c r="E110" s="84">
        <v>2029</v>
      </c>
      <c r="F110" s="85"/>
      <c r="G110" s="89">
        <v>-1932851.7534564584</v>
      </c>
      <c r="H110" s="85"/>
      <c r="I110" s="89">
        <v>0</v>
      </c>
      <c r="J110" s="85"/>
      <c r="K110" s="89">
        <v>-1932851.7534564584</v>
      </c>
      <c r="L110" s="85"/>
      <c r="M110" s="89">
        <f t="shared" si="3"/>
        <v>73291</v>
      </c>
      <c r="N110" s="85"/>
      <c r="O110" s="89">
        <f t="shared" si="4"/>
        <v>0</v>
      </c>
      <c r="P110" s="85"/>
      <c r="Q110" s="89">
        <f t="shared" si="5"/>
        <v>73291</v>
      </c>
    </row>
    <row r="111" spans="1:21" ht="15.75">
      <c r="A111" s="84">
        <f t="shared" si="6"/>
        <v>16</v>
      </c>
      <c r="B111" s="84"/>
      <c r="C111" s="85" t="s">
        <v>56</v>
      </c>
      <c r="D111" s="85"/>
      <c r="E111" s="84">
        <v>2030</v>
      </c>
      <c r="F111" s="85"/>
      <c r="G111" s="89">
        <v>-1871230.4685011473</v>
      </c>
      <c r="H111" s="85"/>
      <c r="I111" s="89">
        <v>0</v>
      </c>
      <c r="J111" s="85"/>
      <c r="K111" s="89">
        <v>-1871230.4685011473</v>
      </c>
      <c r="L111" s="85"/>
      <c r="M111" s="89">
        <f t="shared" si="3"/>
        <v>61621</v>
      </c>
      <c r="N111" s="85"/>
      <c r="O111" s="89">
        <f t="shared" si="4"/>
        <v>0</v>
      </c>
      <c r="P111" s="85"/>
      <c r="Q111" s="89">
        <f t="shared" si="5"/>
        <v>61621</v>
      </c>
    </row>
    <row r="112" spans="1:21" ht="15.75">
      <c r="A112" s="84">
        <f t="shared" si="6"/>
        <v>17</v>
      </c>
      <c r="B112" s="84"/>
      <c r="C112" s="85" t="s">
        <v>52</v>
      </c>
      <c r="D112" s="85"/>
      <c r="E112" s="84">
        <v>2030</v>
      </c>
      <c r="F112" s="85"/>
      <c r="G112" s="89">
        <v>-1809609.1835458372</v>
      </c>
      <c r="H112" s="85"/>
      <c r="I112" s="89">
        <v>0</v>
      </c>
      <c r="J112" s="85"/>
      <c r="K112" s="89">
        <v>-1809609.1835458372</v>
      </c>
      <c r="L112" s="85"/>
      <c r="M112" s="89">
        <f t="shared" si="3"/>
        <v>61621</v>
      </c>
      <c r="N112" s="85"/>
      <c r="O112" s="89">
        <f t="shared" si="4"/>
        <v>0</v>
      </c>
      <c r="P112" s="85"/>
      <c r="Q112" s="89">
        <f t="shared" si="5"/>
        <v>61621</v>
      </c>
    </row>
    <row r="113" spans="1:17" ht="15.75">
      <c r="A113" s="84">
        <f t="shared" si="6"/>
        <v>18</v>
      </c>
      <c r="B113" s="84"/>
      <c r="C113" s="85" t="s">
        <v>54</v>
      </c>
      <c r="D113" s="85"/>
      <c r="E113" s="84">
        <v>2030</v>
      </c>
      <c r="F113" s="85"/>
      <c r="G113" s="89">
        <v>-1747987.8985905261</v>
      </c>
      <c r="H113" s="85"/>
      <c r="I113" s="89">
        <v>0</v>
      </c>
      <c r="J113" s="85"/>
      <c r="K113" s="89">
        <v>-1747987.8985905261</v>
      </c>
      <c r="L113" s="85"/>
      <c r="M113" s="89">
        <f t="shared" si="3"/>
        <v>61621</v>
      </c>
      <c r="N113" s="85"/>
      <c r="O113" s="89">
        <f t="shared" si="4"/>
        <v>0</v>
      </c>
      <c r="P113" s="85"/>
      <c r="Q113" s="89">
        <f t="shared" si="5"/>
        <v>61621</v>
      </c>
    </row>
    <row r="114" spans="1:17" ht="15.75">
      <c r="A114" s="84">
        <f t="shared" si="6"/>
        <v>19</v>
      </c>
      <c r="B114" s="84"/>
      <c r="C114" s="85" t="s">
        <v>55</v>
      </c>
      <c r="D114" s="85"/>
      <c r="E114" s="84">
        <v>2030</v>
      </c>
      <c r="F114" s="85"/>
      <c r="G114" s="89">
        <v>-1686366.613635214</v>
      </c>
      <c r="H114" s="85"/>
      <c r="I114" s="89">
        <v>0</v>
      </c>
      <c r="J114" s="85"/>
      <c r="K114" s="89">
        <v>-1686366.613635214</v>
      </c>
      <c r="L114" s="85"/>
      <c r="M114" s="89">
        <f t="shared" si="3"/>
        <v>61621</v>
      </c>
      <c r="N114" s="85"/>
      <c r="O114" s="89">
        <f t="shared" si="4"/>
        <v>0</v>
      </c>
      <c r="P114" s="85"/>
      <c r="Q114" s="89">
        <f t="shared" si="5"/>
        <v>61621</v>
      </c>
    </row>
    <row r="115" spans="1:17" ht="15.75">
      <c r="A115" s="84">
        <f t="shared" si="6"/>
        <v>20</v>
      </c>
      <c r="B115" s="84"/>
      <c r="C115" s="85" t="s">
        <v>56</v>
      </c>
      <c r="D115" s="85"/>
      <c r="E115" s="84">
        <v>2031</v>
      </c>
      <c r="F115" s="85"/>
      <c r="G115" s="89">
        <v>-1628755.4322576304</v>
      </c>
      <c r="H115" s="85"/>
      <c r="I115" s="89">
        <v>0</v>
      </c>
      <c r="J115" s="85"/>
      <c r="K115" s="89">
        <v>-1628755.4322576304</v>
      </c>
      <c r="L115" s="85"/>
      <c r="M115" s="89">
        <f t="shared" si="3"/>
        <v>57611</v>
      </c>
      <c r="N115" s="85"/>
      <c r="O115" s="89">
        <f t="shared" si="4"/>
        <v>0</v>
      </c>
      <c r="P115" s="85"/>
      <c r="Q115" s="89">
        <f t="shared" si="5"/>
        <v>57611</v>
      </c>
    </row>
    <row r="116" spans="1:17" ht="15.75">
      <c r="A116" s="84">
        <f t="shared" si="6"/>
        <v>21</v>
      </c>
      <c r="B116" s="84"/>
      <c r="C116" s="85" t="s">
        <v>52</v>
      </c>
      <c r="D116" s="85"/>
      <c r="E116" s="84">
        <v>2031</v>
      </c>
      <c r="F116" s="85"/>
      <c r="G116" s="89">
        <v>-1571144.2508800458</v>
      </c>
      <c r="H116" s="85"/>
      <c r="I116" s="89">
        <v>0</v>
      </c>
      <c r="J116" s="85"/>
      <c r="K116" s="89">
        <v>-1571144.2508800458</v>
      </c>
      <c r="L116" s="85"/>
      <c r="M116" s="89">
        <f t="shared" si="3"/>
        <v>57611</v>
      </c>
      <c r="N116" s="85"/>
      <c r="O116" s="89">
        <f t="shared" si="4"/>
        <v>0</v>
      </c>
      <c r="P116" s="85"/>
      <c r="Q116" s="89">
        <f t="shared" si="5"/>
        <v>57611</v>
      </c>
    </row>
    <row r="117" spans="1:17" ht="15.75">
      <c r="A117" s="84">
        <f t="shared" si="6"/>
        <v>22</v>
      </c>
      <c r="B117" s="84"/>
      <c r="C117" s="85" t="s">
        <v>54</v>
      </c>
      <c r="D117" s="85"/>
      <c r="E117" s="84">
        <v>2031</v>
      </c>
      <c r="F117" s="85"/>
      <c r="G117" s="89">
        <v>-1513533.0695024622</v>
      </c>
      <c r="H117" s="85"/>
      <c r="I117" s="89">
        <v>0</v>
      </c>
      <c r="J117" s="85"/>
      <c r="K117" s="89">
        <v>-1513533.0695024622</v>
      </c>
      <c r="L117" s="85"/>
      <c r="M117" s="89">
        <f t="shared" si="3"/>
        <v>57611</v>
      </c>
      <c r="N117" s="85"/>
      <c r="O117" s="89">
        <f t="shared" si="4"/>
        <v>0</v>
      </c>
      <c r="P117" s="85"/>
      <c r="Q117" s="89">
        <f t="shared" si="5"/>
        <v>57611</v>
      </c>
    </row>
    <row r="118" spans="1:17" ht="15.75">
      <c r="A118" s="84">
        <f t="shared" si="6"/>
        <v>23</v>
      </c>
      <c r="B118" s="84"/>
      <c r="C118" s="85" t="s">
        <v>55</v>
      </c>
      <c r="D118" s="85"/>
      <c r="E118" s="84">
        <v>2031</v>
      </c>
      <c r="F118" s="85"/>
      <c r="G118" s="89">
        <v>-1455921.8881248794</v>
      </c>
      <c r="H118" s="85"/>
      <c r="I118" s="89">
        <v>0</v>
      </c>
      <c r="J118" s="85"/>
      <c r="K118" s="89">
        <v>-1455921.8881248794</v>
      </c>
      <c r="L118" s="85"/>
      <c r="M118" s="89">
        <f t="shared" si="3"/>
        <v>57611</v>
      </c>
      <c r="N118" s="85"/>
      <c r="O118" s="89">
        <f t="shared" si="4"/>
        <v>0</v>
      </c>
      <c r="P118" s="85"/>
      <c r="Q118" s="89">
        <f t="shared" si="5"/>
        <v>57611</v>
      </c>
    </row>
    <row r="119" spans="1:17" ht="15.75">
      <c r="A119" s="84">
        <f t="shared" si="6"/>
        <v>24</v>
      </c>
      <c r="B119" s="84"/>
      <c r="C119" s="85" t="s">
        <v>56</v>
      </c>
      <c r="D119" s="85"/>
      <c r="E119" s="84">
        <v>2032</v>
      </c>
      <c r="F119" s="85"/>
      <c r="G119" s="89">
        <v>-1398472.737997296</v>
      </c>
      <c r="H119" s="85"/>
      <c r="I119" s="89">
        <v>0</v>
      </c>
      <c r="J119" s="85"/>
      <c r="K119" s="89">
        <v>-1398472.737997296</v>
      </c>
      <c r="L119" s="85"/>
      <c r="M119" s="89">
        <f t="shared" si="3"/>
        <v>57449</v>
      </c>
      <c r="N119" s="85"/>
      <c r="O119" s="89">
        <f t="shared" si="4"/>
        <v>0</v>
      </c>
      <c r="P119" s="85"/>
      <c r="Q119" s="89">
        <f t="shared" si="5"/>
        <v>57449</v>
      </c>
    </row>
    <row r="120" spans="1:17" ht="15.75">
      <c r="A120" s="84">
        <f t="shared" si="6"/>
        <v>25</v>
      </c>
      <c r="B120" s="84"/>
      <c r="C120" s="85" t="s">
        <v>52</v>
      </c>
      <c r="D120" s="85"/>
      <c r="E120" s="84">
        <v>2032</v>
      </c>
      <c r="F120" s="85"/>
      <c r="G120" s="89">
        <v>-1341023.5878697131</v>
      </c>
      <c r="H120" s="85"/>
      <c r="I120" s="89">
        <v>0</v>
      </c>
      <c r="J120" s="85"/>
      <c r="K120" s="89">
        <v>-1341023.5878697131</v>
      </c>
      <c r="L120" s="85"/>
      <c r="M120" s="89">
        <f t="shared" si="3"/>
        <v>57449</v>
      </c>
      <c r="N120" s="85"/>
      <c r="O120" s="89">
        <f t="shared" si="4"/>
        <v>0</v>
      </c>
      <c r="P120" s="85"/>
      <c r="Q120" s="89">
        <f t="shared" si="5"/>
        <v>57449</v>
      </c>
    </row>
    <row r="121" spans="1:17" ht="15.75">
      <c r="A121" s="84">
        <f t="shared" si="6"/>
        <v>26</v>
      </c>
      <c r="B121" s="84"/>
      <c r="C121" s="85" t="s">
        <v>54</v>
      </c>
      <c r="D121" s="85"/>
      <c r="E121" s="84">
        <v>2032</v>
      </c>
      <c r="F121" s="85"/>
      <c r="G121" s="89">
        <v>-1283574.4377421297</v>
      </c>
      <c r="H121" s="85"/>
      <c r="I121" s="89">
        <v>0</v>
      </c>
      <c r="J121" s="85"/>
      <c r="K121" s="89">
        <v>-1283574.4377421297</v>
      </c>
      <c r="L121" s="85"/>
      <c r="M121" s="89">
        <f t="shared" si="3"/>
        <v>57449</v>
      </c>
      <c r="N121" s="85"/>
      <c r="O121" s="89">
        <f t="shared" si="4"/>
        <v>0</v>
      </c>
      <c r="P121" s="85"/>
      <c r="Q121" s="89">
        <f t="shared" si="5"/>
        <v>57449</v>
      </c>
    </row>
    <row r="122" spans="1:17" ht="15.75">
      <c r="A122" s="84">
        <f t="shared" si="6"/>
        <v>27</v>
      </c>
      <c r="B122" s="84"/>
      <c r="C122" s="85" t="s">
        <v>55</v>
      </c>
      <c r="D122" s="85"/>
      <c r="E122" s="84">
        <v>2032</v>
      </c>
      <c r="F122" s="85"/>
      <c r="G122" s="89">
        <v>-1226125.2876145458</v>
      </c>
      <c r="H122" s="85"/>
      <c r="I122" s="89">
        <v>0</v>
      </c>
      <c r="J122" s="85"/>
      <c r="K122" s="89">
        <v>-1226125.2876145458</v>
      </c>
      <c r="L122" s="85"/>
      <c r="M122" s="89">
        <f t="shared" si="3"/>
        <v>57449</v>
      </c>
      <c r="N122" s="85"/>
      <c r="O122" s="89">
        <f t="shared" si="4"/>
        <v>0</v>
      </c>
      <c r="P122" s="85"/>
      <c r="Q122" s="89">
        <f t="shared" si="5"/>
        <v>57449</v>
      </c>
    </row>
    <row r="123" spans="1:17" ht="15.75">
      <c r="A123" s="84">
        <f t="shared" si="6"/>
        <v>28</v>
      </c>
      <c r="B123" s="84"/>
      <c r="C123" s="85" t="s">
        <v>56</v>
      </c>
      <c r="D123" s="85"/>
      <c r="E123" s="84">
        <v>2033</v>
      </c>
      <c r="F123" s="85"/>
      <c r="G123" s="89">
        <v>-1168891.3574869623</v>
      </c>
      <c r="H123" s="85"/>
      <c r="I123" s="89">
        <v>0</v>
      </c>
      <c r="J123" s="85"/>
      <c r="K123" s="89">
        <v>-1168891.3574869623</v>
      </c>
      <c r="L123" s="85"/>
      <c r="M123" s="89">
        <f t="shared" si="3"/>
        <v>57234</v>
      </c>
      <c r="N123" s="85"/>
      <c r="O123" s="89">
        <f t="shared" si="4"/>
        <v>0</v>
      </c>
      <c r="P123" s="85"/>
      <c r="Q123" s="89">
        <f t="shared" si="5"/>
        <v>57234</v>
      </c>
    </row>
    <row r="124" spans="1:17" ht="15.75">
      <c r="A124" s="84">
        <f t="shared" si="6"/>
        <v>29</v>
      </c>
      <c r="B124" s="84"/>
      <c r="C124" s="85" t="s">
        <v>52</v>
      </c>
      <c r="D124" s="85"/>
      <c r="E124" s="84">
        <v>2033</v>
      </c>
      <c r="F124" s="85"/>
      <c r="G124" s="89">
        <v>-1111657.4273593789</v>
      </c>
      <c r="H124" s="85"/>
      <c r="I124" s="89">
        <v>0</v>
      </c>
      <c r="J124" s="85"/>
      <c r="K124" s="89">
        <v>-1111657.4273593789</v>
      </c>
      <c r="L124" s="85"/>
      <c r="M124" s="89">
        <f t="shared" si="3"/>
        <v>57234</v>
      </c>
      <c r="N124" s="85"/>
      <c r="O124" s="89">
        <f t="shared" si="4"/>
        <v>0</v>
      </c>
      <c r="P124" s="85"/>
      <c r="Q124" s="89">
        <f t="shared" si="5"/>
        <v>57234</v>
      </c>
    </row>
    <row r="125" spans="1:17" ht="15.75">
      <c r="A125" s="84">
        <f t="shared" si="6"/>
        <v>30</v>
      </c>
      <c r="B125" s="84"/>
      <c r="C125" s="85" t="s">
        <v>54</v>
      </c>
      <c r="D125" s="85"/>
      <c r="E125" s="84">
        <v>2033</v>
      </c>
      <c r="F125" s="85"/>
      <c r="G125" s="89">
        <v>-1054423.4972317955</v>
      </c>
      <c r="H125" s="85"/>
      <c r="I125" s="89">
        <v>0</v>
      </c>
      <c r="J125" s="85"/>
      <c r="K125" s="89">
        <v>-1054423.4972317955</v>
      </c>
      <c r="L125" s="85"/>
      <c r="M125" s="89">
        <f t="shared" si="3"/>
        <v>57234</v>
      </c>
      <c r="N125" s="85"/>
      <c r="O125" s="89">
        <f t="shared" si="4"/>
        <v>0</v>
      </c>
      <c r="P125" s="85"/>
      <c r="Q125" s="89">
        <f t="shared" si="5"/>
        <v>57234</v>
      </c>
    </row>
    <row r="126" spans="1:17" ht="15.75">
      <c r="A126" s="84">
        <f t="shared" si="6"/>
        <v>31</v>
      </c>
      <c r="B126" s="84"/>
      <c r="C126" s="85" t="s">
        <v>55</v>
      </c>
      <c r="D126" s="85"/>
      <c r="E126" s="84">
        <v>2033</v>
      </c>
      <c r="F126" s="85"/>
      <c r="G126" s="89">
        <v>-997189.56710421201</v>
      </c>
      <c r="H126" s="85"/>
      <c r="I126" s="89">
        <v>0</v>
      </c>
      <c r="J126" s="85"/>
      <c r="K126" s="89">
        <v>-997189.56710421201</v>
      </c>
      <c r="L126" s="85"/>
      <c r="M126" s="89">
        <f t="shared" si="3"/>
        <v>57234</v>
      </c>
      <c r="N126" s="85"/>
      <c r="O126" s="89">
        <f t="shared" si="4"/>
        <v>0</v>
      </c>
      <c r="P126" s="85"/>
      <c r="Q126" s="89">
        <f t="shared" si="5"/>
        <v>57234</v>
      </c>
    </row>
    <row r="127" spans="1:17" ht="15.75">
      <c r="A127" s="84">
        <f t="shared" si="6"/>
        <v>32</v>
      </c>
      <c r="B127" s="84"/>
      <c r="C127" s="85" t="s">
        <v>56</v>
      </c>
      <c r="D127" s="85"/>
      <c r="E127" s="84">
        <v>2034</v>
      </c>
      <c r="F127" s="85"/>
      <c r="G127" s="89">
        <v>-953205.30579267093</v>
      </c>
      <c r="H127" s="85"/>
      <c r="I127" s="89">
        <v>0</v>
      </c>
      <c r="J127" s="85"/>
      <c r="K127" s="89">
        <v>-953205.30579267093</v>
      </c>
      <c r="L127" s="85"/>
      <c r="M127" s="89">
        <f t="shared" si="3"/>
        <v>43984</v>
      </c>
      <c r="N127" s="85"/>
      <c r="O127" s="89">
        <f t="shared" si="4"/>
        <v>0</v>
      </c>
      <c r="P127" s="85"/>
      <c r="Q127" s="89">
        <f t="shared" si="5"/>
        <v>43984</v>
      </c>
    </row>
    <row r="128" spans="1:17" ht="15.75">
      <c r="A128" s="84">
        <f t="shared" si="6"/>
        <v>33</v>
      </c>
      <c r="B128" s="84"/>
      <c r="C128" s="85" t="s">
        <v>52</v>
      </c>
      <c r="D128" s="85"/>
      <c r="E128" s="84">
        <v>2034</v>
      </c>
      <c r="F128" s="85"/>
      <c r="G128" s="89">
        <v>-909221.04448112939</v>
      </c>
      <c r="H128" s="85"/>
      <c r="I128" s="89">
        <v>0</v>
      </c>
      <c r="J128" s="85"/>
      <c r="K128" s="89">
        <v>-909221.04448112939</v>
      </c>
      <c r="L128" s="85"/>
      <c r="M128" s="89">
        <f t="shared" si="3"/>
        <v>43984</v>
      </c>
      <c r="N128" s="85"/>
      <c r="O128" s="89">
        <f t="shared" si="4"/>
        <v>0</v>
      </c>
      <c r="P128" s="85"/>
      <c r="Q128" s="89">
        <f t="shared" si="5"/>
        <v>43984</v>
      </c>
    </row>
    <row r="129" spans="1:17" ht="15.75">
      <c r="A129" s="84">
        <f t="shared" si="6"/>
        <v>34</v>
      </c>
      <c r="B129" s="84"/>
      <c r="C129" s="85" t="s">
        <v>54</v>
      </c>
      <c r="D129" s="85"/>
      <c r="E129" s="84">
        <v>2034</v>
      </c>
      <c r="F129" s="85"/>
      <c r="G129" s="89">
        <v>-865236.78316958831</v>
      </c>
      <c r="H129" s="85"/>
      <c r="I129" s="89">
        <v>0</v>
      </c>
      <c r="J129" s="85"/>
      <c r="K129" s="89">
        <v>-865236.78316958831</v>
      </c>
      <c r="L129" s="85"/>
      <c r="M129" s="89">
        <f t="shared" si="3"/>
        <v>43984</v>
      </c>
      <c r="N129" s="85"/>
      <c r="O129" s="89">
        <f t="shared" si="4"/>
        <v>0</v>
      </c>
      <c r="P129" s="85"/>
      <c r="Q129" s="89">
        <f t="shared" si="5"/>
        <v>43984</v>
      </c>
    </row>
    <row r="130" spans="1:17" ht="15.75">
      <c r="A130" s="84">
        <f t="shared" si="6"/>
        <v>35</v>
      </c>
      <c r="B130" s="84"/>
      <c r="C130" s="85" t="s">
        <v>55</v>
      </c>
      <c r="D130" s="85"/>
      <c r="E130" s="84">
        <v>2034</v>
      </c>
      <c r="F130" s="85"/>
      <c r="G130" s="89">
        <v>-821252.52185804769</v>
      </c>
      <c r="H130" s="85"/>
      <c r="I130" s="89">
        <v>0</v>
      </c>
      <c r="J130" s="85"/>
      <c r="K130" s="89">
        <v>-821252.52185804769</v>
      </c>
      <c r="L130" s="85"/>
      <c r="M130" s="89">
        <f t="shared" si="3"/>
        <v>43984</v>
      </c>
      <c r="N130" s="85"/>
      <c r="O130" s="89">
        <f t="shared" si="4"/>
        <v>0</v>
      </c>
      <c r="P130" s="85"/>
      <c r="Q130" s="89">
        <f t="shared" si="5"/>
        <v>43984</v>
      </c>
    </row>
    <row r="131" spans="1:17" ht="15.75">
      <c r="A131" s="84">
        <f t="shared" si="6"/>
        <v>36</v>
      </c>
      <c r="B131" s="84"/>
      <c r="C131" s="85" t="s">
        <v>56</v>
      </c>
      <c r="D131" s="85"/>
      <c r="E131" s="84">
        <v>2035</v>
      </c>
      <c r="F131" s="85"/>
      <c r="G131" s="89">
        <v>-779574.37455072021</v>
      </c>
      <c r="H131" s="85"/>
      <c r="I131" s="89">
        <v>0</v>
      </c>
      <c r="J131" s="85"/>
      <c r="K131" s="89">
        <v>-779574.37455072021</v>
      </c>
      <c r="L131" s="85"/>
      <c r="M131" s="89">
        <f t="shared" si="3"/>
        <v>41678</v>
      </c>
      <c r="N131" s="85"/>
      <c r="O131" s="89">
        <f t="shared" si="4"/>
        <v>0</v>
      </c>
      <c r="P131" s="85"/>
      <c r="Q131" s="89">
        <f t="shared" si="5"/>
        <v>41678</v>
      </c>
    </row>
    <row r="132" spans="1:17" ht="15.75">
      <c r="A132" s="84">
        <f t="shared" si="6"/>
        <v>37</v>
      </c>
      <c r="B132" s="84"/>
      <c r="C132" s="85" t="s">
        <v>52</v>
      </c>
      <c r="D132" s="85"/>
      <c r="E132" s="84">
        <v>2035</v>
      </c>
      <c r="F132" s="85"/>
      <c r="G132" s="89">
        <v>-737896.22724339366</v>
      </c>
      <c r="H132" s="85"/>
      <c r="I132" s="89">
        <v>0</v>
      </c>
      <c r="J132" s="85"/>
      <c r="K132" s="89">
        <v>-737896.22724339366</v>
      </c>
      <c r="L132" s="85"/>
      <c r="M132" s="89">
        <f t="shared" si="3"/>
        <v>41678</v>
      </c>
      <c r="N132" s="85"/>
      <c r="O132" s="89">
        <f t="shared" si="4"/>
        <v>0</v>
      </c>
      <c r="P132" s="85"/>
      <c r="Q132" s="89">
        <f t="shared" si="5"/>
        <v>41678</v>
      </c>
    </row>
    <row r="133" spans="1:17" ht="15.75">
      <c r="A133" s="84">
        <f t="shared" si="6"/>
        <v>38</v>
      </c>
      <c r="B133" s="84"/>
      <c r="C133" s="85" t="s">
        <v>54</v>
      </c>
      <c r="D133" s="85"/>
      <c r="E133" s="84">
        <v>2035</v>
      </c>
      <c r="F133" s="85"/>
      <c r="G133" s="89">
        <v>-696218.07993606618</v>
      </c>
      <c r="H133" s="85"/>
      <c r="I133" s="89">
        <v>0</v>
      </c>
      <c r="J133" s="85"/>
      <c r="K133" s="89">
        <v>-696218.07993606618</v>
      </c>
      <c r="L133" s="85"/>
      <c r="M133" s="89">
        <f t="shared" si="3"/>
        <v>41678</v>
      </c>
      <c r="N133" s="85"/>
      <c r="O133" s="89">
        <f t="shared" si="4"/>
        <v>0</v>
      </c>
      <c r="P133" s="85"/>
      <c r="Q133" s="89">
        <f t="shared" si="5"/>
        <v>41678</v>
      </c>
    </row>
    <row r="134" spans="1:17" ht="15.75">
      <c r="A134" s="84">
        <f t="shared" si="6"/>
        <v>39</v>
      </c>
      <c r="B134" s="84"/>
      <c r="C134" s="85" t="s">
        <v>55</v>
      </c>
      <c r="D134" s="85"/>
      <c r="E134" s="84">
        <v>2035</v>
      </c>
      <c r="F134" s="85"/>
      <c r="G134" s="89">
        <v>-654539.93262873776</v>
      </c>
      <c r="H134" s="85"/>
      <c r="I134" s="89">
        <v>0</v>
      </c>
      <c r="J134" s="85"/>
      <c r="K134" s="89">
        <v>-654539.93262873776</v>
      </c>
      <c r="L134" s="85"/>
      <c r="M134" s="89">
        <f t="shared" si="3"/>
        <v>41678</v>
      </c>
      <c r="N134" s="85"/>
      <c r="O134" s="89">
        <f t="shared" si="4"/>
        <v>0</v>
      </c>
      <c r="P134" s="85"/>
      <c r="Q134" s="89">
        <f t="shared" si="5"/>
        <v>41678</v>
      </c>
    </row>
    <row r="135" spans="1:17" ht="15.75">
      <c r="A135" s="84">
        <f t="shared" si="6"/>
        <v>40</v>
      </c>
      <c r="B135" s="84"/>
      <c r="C135" s="85" t="s">
        <v>56</v>
      </c>
      <c r="D135" s="85"/>
      <c r="E135" s="84">
        <v>2036</v>
      </c>
      <c r="F135" s="85"/>
      <c r="G135" s="89">
        <v>-614039.62834884971</v>
      </c>
      <c r="H135" s="85"/>
      <c r="I135" s="89">
        <v>0</v>
      </c>
      <c r="J135" s="85"/>
      <c r="K135" s="89">
        <v>-614039.62834884971</v>
      </c>
      <c r="L135" s="85"/>
      <c r="M135" s="89">
        <f t="shared" si="3"/>
        <v>40500</v>
      </c>
      <c r="N135" s="85"/>
      <c r="O135" s="89">
        <f t="shared" si="4"/>
        <v>0</v>
      </c>
      <c r="P135" s="85"/>
      <c r="Q135" s="89">
        <f t="shared" si="5"/>
        <v>40500</v>
      </c>
    </row>
    <row r="136" spans="1:17" ht="15.75">
      <c r="A136" s="84">
        <f t="shared" si="6"/>
        <v>41</v>
      </c>
      <c r="B136" s="84"/>
      <c r="C136" s="85" t="s">
        <v>52</v>
      </c>
      <c r="D136" s="85"/>
      <c r="E136" s="84">
        <v>2036</v>
      </c>
      <c r="F136" s="85"/>
      <c r="G136" s="89">
        <v>-573539.32406896167</v>
      </c>
      <c r="H136" s="85"/>
      <c r="I136" s="89">
        <v>0</v>
      </c>
      <c r="J136" s="85"/>
      <c r="K136" s="89">
        <v>-573539.32406896167</v>
      </c>
      <c r="L136" s="85"/>
      <c r="M136" s="89">
        <f t="shared" si="3"/>
        <v>40500</v>
      </c>
      <c r="N136" s="85"/>
      <c r="O136" s="89">
        <f t="shared" si="4"/>
        <v>0</v>
      </c>
      <c r="P136" s="85"/>
      <c r="Q136" s="89">
        <f t="shared" si="5"/>
        <v>40500</v>
      </c>
    </row>
    <row r="137" spans="1:17" ht="15.75">
      <c r="A137" s="84">
        <f t="shared" si="6"/>
        <v>42</v>
      </c>
      <c r="B137" s="84"/>
      <c r="C137" s="85" t="s">
        <v>54</v>
      </c>
      <c r="D137" s="85"/>
      <c r="E137" s="84">
        <v>2036</v>
      </c>
      <c r="F137" s="85"/>
      <c r="G137" s="89">
        <v>-533039.01978907362</v>
      </c>
      <c r="H137" s="85"/>
      <c r="I137" s="89">
        <v>0</v>
      </c>
      <c r="J137" s="85"/>
      <c r="K137" s="89">
        <v>-533039.01978907362</v>
      </c>
      <c r="L137" s="85"/>
      <c r="M137" s="89">
        <f t="shared" si="3"/>
        <v>40500</v>
      </c>
      <c r="N137" s="85"/>
      <c r="O137" s="89">
        <f t="shared" si="4"/>
        <v>0</v>
      </c>
      <c r="P137" s="85"/>
      <c r="Q137" s="89">
        <f t="shared" si="5"/>
        <v>40500</v>
      </c>
    </row>
    <row r="138" spans="1:17" ht="15.75">
      <c r="A138" s="84">
        <f t="shared" si="6"/>
        <v>43</v>
      </c>
      <c r="B138" s="84"/>
      <c r="C138" s="85" t="s">
        <v>55</v>
      </c>
      <c r="D138" s="85"/>
      <c r="E138" s="84">
        <v>2036</v>
      </c>
      <c r="F138" s="85"/>
      <c r="G138" s="89">
        <v>-492538.71550918557</v>
      </c>
      <c r="H138" s="85"/>
      <c r="I138" s="89">
        <v>0</v>
      </c>
      <c r="J138" s="85"/>
      <c r="K138" s="89">
        <v>-492538.71550918557</v>
      </c>
      <c r="L138" s="85"/>
      <c r="M138" s="89">
        <f t="shared" si="3"/>
        <v>40500</v>
      </c>
      <c r="N138" s="85"/>
      <c r="O138" s="89">
        <f t="shared" si="4"/>
        <v>0</v>
      </c>
      <c r="P138" s="85"/>
      <c r="Q138" s="89">
        <f t="shared" si="5"/>
        <v>40500</v>
      </c>
    </row>
    <row r="139" spans="1:17" ht="15.75">
      <c r="A139" s="84">
        <f t="shared" si="6"/>
        <v>44</v>
      </c>
      <c r="B139" s="84"/>
      <c r="C139" s="85" t="s">
        <v>56</v>
      </c>
      <c r="D139" s="85"/>
      <c r="E139" s="84">
        <v>2037</v>
      </c>
      <c r="F139" s="85"/>
      <c r="G139" s="89">
        <v>-453832.20383374905</v>
      </c>
      <c r="H139" s="85"/>
      <c r="I139" s="89">
        <v>0</v>
      </c>
      <c r="J139" s="85"/>
      <c r="K139" s="89">
        <v>-453832.20383374905</v>
      </c>
      <c r="L139" s="85"/>
      <c r="M139" s="89">
        <f t="shared" si="3"/>
        <v>38707</v>
      </c>
      <c r="N139" s="85"/>
      <c r="O139" s="89">
        <f t="shared" si="4"/>
        <v>0</v>
      </c>
      <c r="P139" s="85"/>
      <c r="Q139" s="89">
        <f t="shared" si="5"/>
        <v>38707</v>
      </c>
    </row>
    <row r="140" spans="1:17" ht="15.75">
      <c r="A140" s="84">
        <f t="shared" si="6"/>
        <v>45</v>
      </c>
      <c r="B140" s="84"/>
      <c r="C140" s="85" t="s">
        <v>52</v>
      </c>
      <c r="D140" s="85"/>
      <c r="E140" s="84">
        <v>2037</v>
      </c>
      <c r="F140" s="85"/>
      <c r="G140" s="89">
        <v>-415125.69215831254</v>
      </c>
      <c r="H140" s="85"/>
      <c r="I140" s="89">
        <v>0</v>
      </c>
      <c r="J140" s="85"/>
      <c r="K140" s="89">
        <v>-415125.69215831254</v>
      </c>
      <c r="L140" s="85"/>
      <c r="M140" s="89">
        <f t="shared" si="3"/>
        <v>38707</v>
      </c>
      <c r="N140" s="85"/>
      <c r="O140" s="89">
        <f t="shared" si="4"/>
        <v>0</v>
      </c>
      <c r="P140" s="85"/>
      <c r="Q140" s="89">
        <f t="shared" si="5"/>
        <v>38707</v>
      </c>
    </row>
    <row r="141" spans="1:17" ht="15.75">
      <c r="A141" s="84">
        <f t="shared" si="6"/>
        <v>46</v>
      </c>
      <c r="B141" s="84"/>
      <c r="C141" s="85" t="s">
        <v>54</v>
      </c>
      <c r="D141" s="85"/>
      <c r="E141" s="84">
        <v>2037</v>
      </c>
      <c r="F141" s="85"/>
      <c r="G141" s="89">
        <v>-376419.18048287602</v>
      </c>
      <c r="H141" s="85"/>
      <c r="I141" s="89">
        <v>0</v>
      </c>
      <c r="J141" s="85"/>
      <c r="K141" s="89">
        <v>-376419.18048287602</v>
      </c>
      <c r="L141" s="85"/>
      <c r="M141" s="89">
        <f t="shared" si="3"/>
        <v>38707</v>
      </c>
      <c r="N141" s="85"/>
      <c r="O141" s="89">
        <f t="shared" si="4"/>
        <v>0</v>
      </c>
      <c r="P141" s="85"/>
      <c r="Q141" s="89">
        <f t="shared" si="5"/>
        <v>38707</v>
      </c>
    </row>
    <row r="142" spans="1:17" ht="15.75">
      <c r="A142" s="84">
        <f t="shared" si="6"/>
        <v>47</v>
      </c>
      <c r="B142" s="84"/>
      <c r="C142" s="85" t="s">
        <v>55</v>
      </c>
      <c r="D142" s="85"/>
      <c r="E142" s="84">
        <v>2037</v>
      </c>
      <c r="F142" s="85"/>
      <c r="G142" s="89">
        <v>-337712.66880743951</v>
      </c>
      <c r="H142" s="85"/>
      <c r="I142" s="89">
        <v>0</v>
      </c>
      <c r="J142" s="85"/>
      <c r="K142" s="89">
        <v>-337712.66880743951</v>
      </c>
      <c r="L142" s="85"/>
      <c r="M142" s="89">
        <f t="shared" si="3"/>
        <v>38707</v>
      </c>
      <c r="N142" s="85"/>
      <c r="O142" s="89">
        <f t="shared" si="4"/>
        <v>0</v>
      </c>
      <c r="P142" s="85"/>
      <c r="Q142" s="89">
        <f t="shared" si="5"/>
        <v>38707</v>
      </c>
    </row>
    <row r="143" spans="1:17" ht="15.75">
      <c r="A143" s="84">
        <f t="shared" si="6"/>
        <v>48</v>
      </c>
      <c r="B143" s="84"/>
      <c r="C143" s="85" t="s">
        <v>56</v>
      </c>
      <c r="D143" s="85"/>
      <c r="E143" s="84">
        <v>2038</v>
      </c>
      <c r="F143" s="85"/>
      <c r="G143" s="89">
        <v>-299431.75213200296</v>
      </c>
      <c r="H143" s="85"/>
      <c r="I143" s="89">
        <v>0</v>
      </c>
      <c r="J143" s="85"/>
      <c r="K143" s="89">
        <v>-299431.75213200296</v>
      </c>
      <c r="L143" s="85"/>
      <c r="M143" s="89">
        <f t="shared" si="3"/>
        <v>38281</v>
      </c>
      <c r="N143" s="85"/>
      <c r="O143" s="89">
        <f t="shared" si="4"/>
        <v>0</v>
      </c>
      <c r="P143" s="85"/>
      <c r="Q143" s="89">
        <f t="shared" si="5"/>
        <v>38281</v>
      </c>
    </row>
    <row r="144" spans="1:17" ht="15.75">
      <c r="A144" s="84"/>
      <c r="B144" s="90"/>
      <c r="C144" s="90"/>
      <c r="D144" s="90"/>
      <c r="E144" s="90"/>
      <c r="F144" s="90"/>
      <c r="G144" s="90"/>
      <c r="H144" s="85"/>
      <c r="I144" s="85"/>
      <c r="J144" s="85"/>
      <c r="K144" s="85"/>
      <c r="L144" s="85"/>
      <c r="M144" s="85"/>
      <c r="N144" s="85"/>
      <c r="O144" s="85"/>
      <c r="P144" s="85"/>
      <c r="Q144" s="91" t="str">
        <f>Q1</f>
        <v>THE NARRAGANSETT ELECTRIC COMPANY</v>
      </c>
    </row>
    <row r="145" spans="1:19" ht="15.75">
      <c r="A145" s="84"/>
      <c r="B145" s="90"/>
      <c r="C145" s="90"/>
      <c r="D145" s="90"/>
      <c r="E145" s="90"/>
      <c r="F145" s="90"/>
      <c r="G145" s="90"/>
      <c r="H145" s="85"/>
      <c r="I145" s="85"/>
      <c r="J145" s="85"/>
      <c r="K145" s="85"/>
      <c r="L145" s="85"/>
      <c r="M145" s="85"/>
      <c r="N145" s="85"/>
      <c r="O145" s="85"/>
      <c r="P145" s="85"/>
      <c r="Q145" s="91" t="str">
        <f>Q2</f>
        <v>d/b/a RHODE ISLAND ENERGY</v>
      </c>
    </row>
    <row r="146" spans="1:19" ht="15.75">
      <c r="A146" s="84"/>
      <c r="B146" s="90"/>
      <c r="C146" s="90"/>
      <c r="D146" s="90"/>
      <c r="E146" s="90"/>
      <c r="F146" s="90"/>
      <c r="G146" s="90"/>
      <c r="H146" s="85"/>
      <c r="I146" s="85"/>
      <c r="J146" s="85"/>
      <c r="K146" s="85"/>
      <c r="L146" s="85"/>
      <c r="M146" s="85"/>
      <c r="N146" s="85"/>
      <c r="O146" s="85"/>
      <c r="P146" s="85"/>
      <c r="Q146" s="91" t="str">
        <f>Q3</f>
        <v>RIPUC Docket No. 25-45-GE</v>
      </c>
    </row>
    <row r="147" spans="1:19" ht="15.75">
      <c r="A147" s="84"/>
      <c r="B147" s="90"/>
      <c r="C147" s="90"/>
      <c r="D147" s="90"/>
      <c r="E147" s="90"/>
      <c r="F147" s="90"/>
      <c r="G147" s="90"/>
      <c r="H147" s="85"/>
      <c r="I147" s="85"/>
      <c r="J147" s="85"/>
      <c r="K147" s="85"/>
      <c r="L147" s="85"/>
      <c r="M147" s="85"/>
      <c r="N147" s="85"/>
      <c r="O147" s="85"/>
      <c r="P147" s="85"/>
      <c r="Q147" s="91" t="str">
        <f>Q4</f>
        <v>Schedule NH-4-GAS</v>
      </c>
    </row>
    <row r="148" spans="1:19" ht="15.75">
      <c r="A148" s="84"/>
      <c r="B148" s="90"/>
      <c r="C148" s="90"/>
      <c r="D148" s="90"/>
      <c r="E148" s="90"/>
      <c r="F148" s="90"/>
      <c r="G148" s="90"/>
      <c r="H148" s="85"/>
      <c r="I148" s="85"/>
      <c r="J148" s="85"/>
      <c r="K148" s="85"/>
      <c r="L148" s="85"/>
      <c r="M148" s="85"/>
      <c r="N148" s="85"/>
      <c r="O148" s="85"/>
      <c r="P148" s="85"/>
      <c r="Q148" s="92" t="s">
        <v>76</v>
      </c>
    </row>
    <row r="149" spans="1:19" ht="15.75">
      <c r="A149" s="84"/>
      <c r="B149" s="90"/>
      <c r="C149" s="90"/>
      <c r="D149" s="90"/>
      <c r="E149" s="90"/>
      <c r="F149" s="90"/>
      <c r="G149" s="90"/>
      <c r="H149" s="85"/>
      <c r="I149" s="85"/>
      <c r="J149" s="85"/>
      <c r="K149" s="85"/>
      <c r="L149" s="85"/>
      <c r="M149" s="85"/>
      <c r="N149" s="85"/>
      <c r="O149" s="85"/>
      <c r="P149" s="85"/>
      <c r="Q149" s="93"/>
    </row>
    <row r="150" spans="1:19" ht="15.75">
      <c r="A150" s="84"/>
      <c r="B150" s="90"/>
      <c r="C150" s="90"/>
      <c r="D150" s="90"/>
      <c r="E150" s="90"/>
      <c r="F150" s="90"/>
      <c r="G150" s="90"/>
      <c r="H150" s="85"/>
      <c r="I150" s="85"/>
      <c r="J150" s="85"/>
      <c r="K150" s="85"/>
      <c r="L150" s="85"/>
      <c r="M150" s="85"/>
      <c r="N150" s="90"/>
      <c r="O150" s="85"/>
      <c r="P150" s="85"/>
      <c r="Q150" s="90"/>
    </row>
    <row r="151" spans="1:19" ht="15.75">
      <c r="A151" s="83" t="s">
        <v>71</v>
      </c>
      <c r="B151" s="83"/>
      <c r="C151" s="83"/>
      <c r="D151" s="83"/>
      <c r="E151" s="83"/>
      <c r="F151" s="83"/>
      <c r="G151" s="83"/>
      <c r="H151" s="83"/>
      <c r="I151" s="83"/>
      <c r="J151" s="83"/>
      <c r="K151" s="83"/>
      <c r="L151" s="83"/>
      <c r="M151" s="83"/>
      <c r="N151" s="83"/>
      <c r="O151" s="83"/>
      <c r="P151" s="83"/>
      <c r="Q151" s="83"/>
    </row>
    <row r="152" spans="1:19" ht="15.75">
      <c r="A152" s="83" t="s">
        <v>72</v>
      </c>
      <c r="B152" s="83"/>
      <c r="C152" s="83"/>
      <c r="D152" s="83"/>
      <c r="E152" s="83"/>
      <c r="F152" s="83"/>
      <c r="G152" s="83"/>
      <c r="H152" s="83"/>
      <c r="I152" s="83"/>
      <c r="J152" s="83"/>
      <c r="K152" s="83"/>
      <c r="L152" s="83"/>
      <c r="M152" s="83"/>
      <c r="N152" s="83"/>
      <c r="O152" s="83"/>
      <c r="P152" s="83"/>
      <c r="Q152" s="83"/>
    </row>
    <row r="153" spans="1:19" ht="15.75">
      <c r="A153" s="84"/>
      <c r="B153" s="85"/>
      <c r="C153" s="94"/>
      <c r="D153" s="94"/>
      <c r="E153" s="94"/>
      <c r="F153" s="94"/>
      <c r="G153" s="94"/>
      <c r="H153" s="94"/>
      <c r="I153" s="94"/>
      <c r="J153" s="94"/>
      <c r="K153" s="94"/>
      <c r="L153" s="94"/>
      <c r="M153" s="94"/>
      <c r="N153" s="94"/>
      <c r="O153" s="94"/>
      <c r="P153" s="94"/>
      <c r="Q153" s="94"/>
      <c r="R153" s="13"/>
      <c r="S153" s="13"/>
    </row>
    <row r="154" spans="1:19" ht="15.75">
      <c r="A154" s="84"/>
      <c r="B154" s="85"/>
      <c r="C154" s="84"/>
      <c r="D154" s="85"/>
      <c r="E154" s="84"/>
      <c r="F154" s="85"/>
      <c r="G154" s="84" t="s">
        <v>2</v>
      </c>
      <c r="H154" s="85"/>
      <c r="I154" s="84" t="s">
        <v>3</v>
      </c>
      <c r="J154" s="85"/>
      <c r="K154" s="84" t="s">
        <v>4</v>
      </c>
      <c r="L154" s="85"/>
      <c r="M154" s="84" t="s">
        <v>5</v>
      </c>
      <c r="N154" s="85"/>
      <c r="O154" s="84" t="s">
        <v>50</v>
      </c>
      <c r="P154" s="84"/>
      <c r="Q154" s="84" t="s">
        <v>51</v>
      </c>
      <c r="R154" s="13"/>
      <c r="S154" s="13"/>
    </row>
    <row r="155" spans="1:19" ht="15.75">
      <c r="A155" s="84"/>
      <c r="B155" s="85"/>
      <c r="C155" s="85"/>
      <c r="D155" s="85"/>
      <c r="E155" s="85"/>
      <c r="F155" s="85"/>
      <c r="G155" s="84"/>
      <c r="H155" s="85"/>
      <c r="I155" s="84"/>
      <c r="J155" s="85"/>
      <c r="K155" s="84"/>
      <c r="L155" s="84"/>
      <c r="M155" s="84"/>
      <c r="N155" s="85"/>
      <c r="O155" s="84"/>
      <c r="P155" s="85"/>
      <c r="Q155" s="84"/>
      <c r="R155" s="13"/>
      <c r="S155" s="13"/>
    </row>
    <row r="156" spans="1:19" ht="78.75">
      <c r="A156" s="86" t="s">
        <v>58</v>
      </c>
      <c r="B156" s="85"/>
      <c r="C156" s="86" t="s">
        <v>64</v>
      </c>
      <c r="D156" s="85"/>
      <c r="E156" s="87" t="s">
        <v>48</v>
      </c>
      <c r="F156" s="85"/>
      <c r="G156" s="86" t="s">
        <v>60</v>
      </c>
      <c r="H156" s="85"/>
      <c r="I156" s="86" t="s">
        <v>61</v>
      </c>
      <c r="J156" s="85"/>
      <c r="K156" s="86" t="s">
        <v>62</v>
      </c>
      <c r="L156" s="84"/>
      <c r="M156" s="86" t="s">
        <v>73</v>
      </c>
      <c r="N156" s="85"/>
      <c r="O156" s="86" t="s">
        <v>63</v>
      </c>
      <c r="P156" s="85"/>
      <c r="Q156" s="86" t="s">
        <v>74</v>
      </c>
      <c r="R156" s="14"/>
      <c r="S156" s="15"/>
    </row>
    <row r="157" spans="1:19" ht="31.5">
      <c r="A157" s="84"/>
      <c r="B157" s="85"/>
      <c r="C157" s="84"/>
      <c r="D157" s="85"/>
      <c r="E157" s="84"/>
      <c r="F157" s="85"/>
      <c r="G157" s="84"/>
      <c r="H157" s="85"/>
      <c r="I157" s="84"/>
      <c r="J157" s="85"/>
      <c r="K157" s="84" t="s">
        <v>65</v>
      </c>
      <c r="L157" s="84"/>
      <c r="M157" s="88" t="s">
        <v>67</v>
      </c>
      <c r="N157" s="85"/>
      <c r="O157" s="88" t="s">
        <v>66</v>
      </c>
      <c r="P157" s="85"/>
      <c r="Q157" s="84" t="s">
        <v>68</v>
      </c>
    </row>
    <row r="158" spans="1:19" ht="15.75">
      <c r="A158" s="84"/>
      <c r="B158" s="85"/>
      <c r="C158" s="85"/>
      <c r="D158" s="85"/>
      <c r="E158" s="85"/>
      <c r="F158" s="85"/>
      <c r="G158" s="85"/>
      <c r="H158" s="85"/>
      <c r="I158" s="85"/>
      <c r="J158" s="85"/>
      <c r="K158" s="85"/>
      <c r="L158" s="85"/>
      <c r="M158" s="85"/>
      <c r="N158" s="85"/>
      <c r="O158" s="85"/>
      <c r="P158" s="85"/>
      <c r="Q158" s="85"/>
    </row>
    <row r="159" spans="1:19" ht="15.75">
      <c r="A159" s="84">
        <v>1</v>
      </c>
      <c r="B159" s="84"/>
      <c r="C159" s="85" t="s">
        <v>52</v>
      </c>
      <c r="D159" s="85"/>
      <c r="E159" s="84">
        <v>2038</v>
      </c>
      <c r="F159" s="85"/>
      <c r="G159" s="89">
        <v>-261150.83545656642</v>
      </c>
      <c r="H159" s="85"/>
      <c r="I159" s="89">
        <v>0</v>
      </c>
      <c r="J159" s="85"/>
      <c r="K159" s="89">
        <v>-261150.83545656642</v>
      </c>
      <c r="L159" s="85"/>
      <c r="M159" s="89">
        <f>ROUND(G159-G143,0)</f>
        <v>38281</v>
      </c>
      <c r="N159" s="85"/>
      <c r="O159" s="89">
        <f>ROUND(I159-I143,0)</f>
        <v>0</v>
      </c>
      <c r="P159" s="85"/>
      <c r="Q159" s="89">
        <f t="shared" ref="Q159:Q209" si="7">+M159+O159</f>
        <v>38281</v>
      </c>
    </row>
    <row r="160" spans="1:19" ht="15.75">
      <c r="A160" s="84">
        <f>+A159+1</f>
        <v>2</v>
      </c>
      <c r="B160" s="84"/>
      <c r="C160" s="85" t="s">
        <v>54</v>
      </c>
      <c r="D160" s="85"/>
      <c r="E160" s="84">
        <v>2038</v>
      </c>
      <c r="F160" s="85"/>
      <c r="G160" s="89">
        <v>-222869.91878112988</v>
      </c>
      <c r="H160" s="85"/>
      <c r="I160" s="89">
        <v>0</v>
      </c>
      <c r="J160" s="85"/>
      <c r="K160" s="89">
        <v>-222869.91878112988</v>
      </c>
      <c r="L160" s="85"/>
      <c r="M160" s="89">
        <f t="shared" ref="M160:M209" si="8">ROUND(G160-G159,0)</f>
        <v>38281</v>
      </c>
      <c r="N160" s="85"/>
      <c r="O160" s="89">
        <f t="shared" ref="O160:O209" si="9">ROUND(I160-I159,0)</f>
        <v>0</v>
      </c>
      <c r="P160" s="85"/>
      <c r="Q160" s="89">
        <f t="shared" si="7"/>
        <v>38281</v>
      </c>
    </row>
    <row r="161" spans="1:17" ht="15.75">
      <c r="A161" s="84">
        <f t="shared" ref="A161:A209" si="10">+A160+1</f>
        <v>3</v>
      </c>
      <c r="B161" s="84"/>
      <c r="C161" s="85" t="s">
        <v>55</v>
      </c>
      <c r="D161" s="85"/>
      <c r="E161" s="84">
        <v>2038</v>
      </c>
      <c r="F161" s="85"/>
      <c r="G161" s="89">
        <v>-184589.00210569333</v>
      </c>
      <c r="H161" s="85"/>
      <c r="I161" s="89">
        <v>0</v>
      </c>
      <c r="J161" s="85"/>
      <c r="K161" s="89">
        <v>-184589.00210569333</v>
      </c>
      <c r="L161" s="85"/>
      <c r="M161" s="89">
        <f t="shared" si="8"/>
        <v>38281</v>
      </c>
      <c r="N161" s="85"/>
      <c r="O161" s="89">
        <f t="shared" si="9"/>
        <v>0</v>
      </c>
      <c r="P161" s="85"/>
      <c r="Q161" s="89">
        <f t="shared" si="7"/>
        <v>38281</v>
      </c>
    </row>
    <row r="162" spans="1:17" ht="15.75">
      <c r="A162" s="84">
        <f t="shared" si="10"/>
        <v>4</v>
      </c>
      <c r="B162" s="84"/>
      <c r="C162" s="85" t="s">
        <v>56</v>
      </c>
      <c r="D162" s="85"/>
      <c r="E162" s="84">
        <v>2039</v>
      </c>
      <c r="F162" s="85"/>
      <c r="G162" s="89">
        <v>-147788.61543025682</v>
      </c>
      <c r="H162" s="85"/>
      <c r="I162" s="89">
        <v>0</v>
      </c>
      <c r="J162" s="85"/>
      <c r="K162" s="89">
        <v>-147788.61543025682</v>
      </c>
      <c r="L162" s="85"/>
      <c r="M162" s="89">
        <f t="shared" si="8"/>
        <v>36800</v>
      </c>
      <c r="N162" s="85"/>
      <c r="O162" s="89">
        <f t="shared" si="9"/>
        <v>0</v>
      </c>
      <c r="P162" s="85"/>
      <c r="Q162" s="89">
        <f t="shared" si="7"/>
        <v>36800</v>
      </c>
    </row>
    <row r="163" spans="1:17" ht="15.75">
      <c r="A163" s="84">
        <f t="shared" si="10"/>
        <v>5</v>
      </c>
      <c r="B163" s="84"/>
      <c r="C163" s="85" t="s">
        <v>52</v>
      </c>
      <c r="D163" s="85"/>
      <c r="E163" s="84">
        <v>2039</v>
      </c>
      <c r="F163" s="85"/>
      <c r="G163" s="89">
        <v>-110988.2287548203</v>
      </c>
      <c r="H163" s="85"/>
      <c r="I163" s="89">
        <v>0</v>
      </c>
      <c r="J163" s="85"/>
      <c r="K163" s="89">
        <v>-110988.2287548203</v>
      </c>
      <c r="L163" s="85"/>
      <c r="M163" s="89">
        <f t="shared" si="8"/>
        <v>36800</v>
      </c>
      <c r="N163" s="85"/>
      <c r="O163" s="89">
        <f t="shared" si="9"/>
        <v>0</v>
      </c>
      <c r="P163" s="85"/>
      <c r="Q163" s="89">
        <f t="shared" si="7"/>
        <v>36800</v>
      </c>
    </row>
    <row r="164" spans="1:17" ht="15.75">
      <c r="A164" s="84">
        <f t="shared" si="10"/>
        <v>6</v>
      </c>
      <c r="B164" s="84"/>
      <c r="C164" s="85" t="s">
        <v>54</v>
      </c>
      <c r="D164" s="85"/>
      <c r="E164" s="84">
        <v>2039</v>
      </c>
      <c r="F164" s="85"/>
      <c r="G164" s="89">
        <v>-74187.842079383787</v>
      </c>
      <c r="H164" s="85"/>
      <c r="I164" s="89">
        <v>0</v>
      </c>
      <c r="J164" s="85"/>
      <c r="K164" s="89">
        <v>-74187.842079383787</v>
      </c>
      <c r="L164" s="85"/>
      <c r="M164" s="89">
        <f t="shared" si="8"/>
        <v>36800</v>
      </c>
      <c r="N164" s="85"/>
      <c r="O164" s="89">
        <f t="shared" si="9"/>
        <v>0</v>
      </c>
      <c r="P164" s="85"/>
      <c r="Q164" s="89">
        <f t="shared" si="7"/>
        <v>36800</v>
      </c>
    </row>
    <row r="165" spans="1:17" ht="15.75">
      <c r="A165" s="84">
        <f t="shared" si="10"/>
        <v>7</v>
      </c>
      <c r="B165" s="84"/>
      <c r="C165" s="85" t="s">
        <v>55</v>
      </c>
      <c r="D165" s="85"/>
      <c r="E165" s="84">
        <v>2039</v>
      </c>
      <c r="F165" s="85"/>
      <c r="G165" s="89">
        <v>-37387.455403947271</v>
      </c>
      <c r="H165" s="85"/>
      <c r="I165" s="89">
        <v>0</v>
      </c>
      <c r="J165" s="85"/>
      <c r="K165" s="89">
        <v>-37387.455403947271</v>
      </c>
      <c r="L165" s="85"/>
      <c r="M165" s="89">
        <f t="shared" si="8"/>
        <v>36800</v>
      </c>
      <c r="N165" s="85"/>
      <c r="O165" s="89">
        <f t="shared" si="9"/>
        <v>0</v>
      </c>
      <c r="P165" s="85"/>
      <c r="Q165" s="89">
        <f t="shared" si="7"/>
        <v>36800</v>
      </c>
    </row>
    <row r="166" spans="1:17" ht="15.75">
      <c r="A166" s="84">
        <f t="shared" si="10"/>
        <v>8</v>
      </c>
      <c r="B166" s="84"/>
      <c r="C166" s="85" t="s">
        <v>56</v>
      </c>
      <c r="D166" s="85"/>
      <c r="E166" s="84">
        <v>2040</v>
      </c>
      <c r="F166" s="85"/>
      <c r="G166" s="89">
        <v>-8127.287471748743</v>
      </c>
      <c r="H166" s="85"/>
      <c r="I166" s="89">
        <v>0</v>
      </c>
      <c r="J166" s="85"/>
      <c r="K166" s="89">
        <v>-8127.287471748743</v>
      </c>
      <c r="L166" s="85"/>
      <c r="M166" s="89">
        <f t="shared" si="8"/>
        <v>29260</v>
      </c>
      <c r="N166" s="85"/>
      <c r="O166" s="89">
        <f t="shared" si="9"/>
        <v>0</v>
      </c>
      <c r="P166" s="85"/>
      <c r="Q166" s="89">
        <f t="shared" si="7"/>
        <v>29260</v>
      </c>
    </row>
    <row r="167" spans="1:17" ht="15.75">
      <c r="A167" s="84">
        <f t="shared" si="10"/>
        <v>9</v>
      </c>
      <c r="B167" s="84"/>
      <c r="C167" s="85" t="s">
        <v>52</v>
      </c>
      <c r="D167" s="85"/>
      <c r="E167" s="84">
        <v>2040</v>
      </c>
      <c r="F167" s="85"/>
      <c r="G167" s="89">
        <v>21132.880460449727</v>
      </c>
      <c r="H167" s="85"/>
      <c r="I167" s="89">
        <v>0</v>
      </c>
      <c r="J167" s="85"/>
      <c r="K167" s="89">
        <v>21132.880460449727</v>
      </c>
      <c r="L167" s="85"/>
      <c r="M167" s="89">
        <f t="shared" si="8"/>
        <v>29260</v>
      </c>
      <c r="N167" s="85"/>
      <c r="O167" s="89">
        <f t="shared" si="9"/>
        <v>0</v>
      </c>
      <c r="P167" s="85"/>
      <c r="Q167" s="89">
        <f t="shared" si="7"/>
        <v>29260</v>
      </c>
    </row>
    <row r="168" spans="1:17" ht="15.75">
      <c r="A168" s="84">
        <f t="shared" si="10"/>
        <v>10</v>
      </c>
      <c r="B168" s="84"/>
      <c r="C168" s="85" t="s">
        <v>54</v>
      </c>
      <c r="D168" s="85"/>
      <c r="E168" s="84">
        <v>2040</v>
      </c>
      <c r="F168" s="85"/>
      <c r="G168" s="89">
        <v>50393.048392648256</v>
      </c>
      <c r="H168" s="85"/>
      <c r="I168" s="89">
        <v>0</v>
      </c>
      <c r="J168" s="85"/>
      <c r="K168" s="89">
        <v>50393.048392648256</v>
      </c>
      <c r="L168" s="85"/>
      <c r="M168" s="89">
        <f t="shared" si="8"/>
        <v>29260</v>
      </c>
      <c r="N168" s="85"/>
      <c r="O168" s="89">
        <f t="shared" si="9"/>
        <v>0</v>
      </c>
      <c r="P168" s="85"/>
      <c r="Q168" s="89">
        <f t="shared" si="7"/>
        <v>29260</v>
      </c>
    </row>
    <row r="169" spans="1:17" ht="15.75">
      <c r="A169" s="84">
        <f t="shared" si="10"/>
        <v>11</v>
      </c>
      <c r="B169" s="84"/>
      <c r="C169" s="85" t="s">
        <v>55</v>
      </c>
      <c r="D169" s="85"/>
      <c r="E169" s="84">
        <v>2040</v>
      </c>
      <c r="F169" s="85"/>
      <c r="G169" s="89">
        <v>79653.216324846842</v>
      </c>
      <c r="H169" s="85"/>
      <c r="I169" s="89">
        <v>0</v>
      </c>
      <c r="J169" s="85"/>
      <c r="K169" s="89">
        <v>79653.216324846842</v>
      </c>
      <c r="L169" s="85"/>
      <c r="M169" s="89">
        <f t="shared" si="8"/>
        <v>29260</v>
      </c>
      <c r="N169" s="85"/>
      <c r="O169" s="89">
        <f t="shared" si="9"/>
        <v>0</v>
      </c>
      <c r="P169" s="85"/>
      <c r="Q169" s="89">
        <f t="shared" si="7"/>
        <v>29260</v>
      </c>
    </row>
    <row r="170" spans="1:17" ht="15.75">
      <c r="A170" s="84">
        <f t="shared" si="10"/>
        <v>12</v>
      </c>
      <c r="B170" s="84"/>
      <c r="C170" s="85" t="s">
        <v>56</v>
      </c>
      <c r="D170" s="85"/>
      <c r="E170" s="84">
        <v>2041</v>
      </c>
      <c r="F170" s="85"/>
      <c r="G170" s="89">
        <v>76144.770391289989</v>
      </c>
      <c r="H170" s="85"/>
      <c r="I170" s="89">
        <v>0</v>
      </c>
      <c r="J170" s="85"/>
      <c r="K170" s="89">
        <v>76144.770391289989</v>
      </c>
      <c r="L170" s="85"/>
      <c r="M170" s="89">
        <f t="shared" si="8"/>
        <v>-3508</v>
      </c>
      <c r="N170" s="85"/>
      <c r="O170" s="89">
        <f t="shared" si="9"/>
        <v>0</v>
      </c>
      <c r="P170" s="85"/>
      <c r="Q170" s="89">
        <f t="shared" si="7"/>
        <v>-3508</v>
      </c>
    </row>
    <row r="171" spans="1:17" ht="15.75">
      <c r="A171" s="84">
        <f t="shared" si="10"/>
        <v>13</v>
      </c>
      <c r="B171" s="84"/>
      <c r="C171" s="85" t="s">
        <v>52</v>
      </c>
      <c r="D171" s="85"/>
      <c r="E171" s="84">
        <v>2041</v>
      </c>
      <c r="F171" s="85"/>
      <c r="G171" s="89">
        <v>72636.324457733193</v>
      </c>
      <c r="H171" s="85"/>
      <c r="I171" s="89">
        <v>0</v>
      </c>
      <c r="J171" s="85"/>
      <c r="K171" s="89">
        <v>72636.324457733193</v>
      </c>
      <c r="L171" s="85"/>
      <c r="M171" s="89">
        <f t="shared" si="8"/>
        <v>-3508</v>
      </c>
      <c r="N171" s="85"/>
      <c r="O171" s="89">
        <f t="shared" si="9"/>
        <v>0</v>
      </c>
      <c r="P171" s="85"/>
      <c r="Q171" s="89">
        <f t="shared" si="7"/>
        <v>-3508</v>
      </c>
    </row>
    <row r="172" spans="1:17" ht="15.75">
      <c r="A172" s="84">
        <f t="shared" si="10"/>
        <v>14</v>
      </c>
      <c r="B172" s="84"/>
      <c r="C172" s="85" t="s">
        <v>54</v>
      </c>
      <c r="D172" s="85"/>
      <c r="E172" s="84">
        <v>2041</v>
      </c>
      <c r="F172" s="85"/>
      <c r="G172" s="89">
        <v>69127.87852417634</v>
      </c>
      <c r="H172" s="85"/>
      <c r="I172" s="89">
        <v>0</v>
      </c>
      <c r="J172" s="85"/>
      <c r="K172" s="89">
        <v>69127.87852417634</v>
      </c>
      <c r="L172" s="85"/>
      <c r="M172" s="89">
        <f t="shared" si="8"/>
        <v>-3508</v>
      </c>
      <c r="N172" s="85"/>
      <c r="O172" s="89">
        <f t="shared" si="9"/>
        <v>0</v>
      </c>
      <c r="P172" s="85"/>
      <c r="Q172" s="89">
        <f t="shared" si="7"/>
        <v>-3508</v>
      </c>
    </row>
    <row r="173" spans="1:17" ht="15.75">
      <c r="A173" s="84">
        <f t="shared" si="10"/>
        <v>15</v>
      </c>
      <c r="B173" s="84"/>
      <c r="C173" s="85" t="s">
        <v>55</v>
      </c>
      <c r="D173" s="85"/>
      <c r="E173" s="84">
        <v>2041</v>
      </c>
      <c r="F173" s="85"/>
      <c r="G173" s="89">
        <v>65619.432590619428</v>
      </c>
      <c r="H173" s="85"/>
      <c r="I173" s="89">
        <v>0</v>
      </c>
      <c r="J173" s="85"/>
      <c r="K173" s="89">
        <v>65619.432590619428</v>
      </c>
      <c r="L173" s="85"/>
      <c r="M173" s="89">
        <f t="shared" si="8"/>
        <v>-3508</v>
      </c>
      <c r="N173" s="85"/>
      <c r="O173" s="89">
        <f t="shared" si="9"/>
        <v>0</v>
      </c>
      <c r="P173" s="85"/>
      <c r="Q173" s="89">
        <f t="shared" si="7"/>
        <v>-3508</v>
      </c>
    </row>
    <row r="174" spans="1:17" ht="15.75">
      <c r="A174" s="84">
        <f t="shared" si="10"/>
        <v>16</v>
      </c>
      <c r="B174" s="84"/>
      <c r="C174" s="85" t="s">
        <v>56</v>
      </c>
      <c r="D174" s="85"/>
      <c r="E174" s="84">
        <v>2042</v>
      </c>
      <c r="F174" s="85"/>
      <c r="G174" s="89">
        <v>60603.320407062594</v>
      </c>
      <c r="H174" s="85"/>
      <c r="I174" s="89">
        <v>0</v>
      </c>
      <c r="J174" s="85"/>
      <c r="K174" s="89">
        <v>60603.320407062594</v>
      </c>
      <c r="L174" s="85"/>
      <c r="M174" s="89">
        <f t="shared" si="8"/>
        <v>-5016</v>
      </c>
      <c r="N174" s="85"/>
      <c r="O174" s="89">
        <f t="shared" si="9"/>
        <v>0</v>
      </c>
      <c r="P174" s="85"/>
      <c r="Q174" s="89">
        <f t="shared" si="7"/>
        <v>-5016</v>
      </c>
    </row>
    <row r="175" spans="1:17" ht="15.75">
      <c r="A175" s="84">
        <f t="shared" si="10"/>
        <v>17</v>
      </c>
      <c r="B175" s="84"/>
      <c r="C175" s="85" t="s">
        <v>52</v>
      </c>
      <c r="D175" s="85"/>
      <c r="E175" s="84">
        <v>2042</v>
      </c>
      <c r="F175" s="85"/>
      <c r="G175" s="89">
        <v>55587.208223505761</v>
      </c>
      <c r="H175" s="85"/>
      <c r="I175" s="89">
        <v>0</v>
      </c>
      <c r="J175" s="85"/>
      <c r="K175" s="89">
        <v>55587.208223505761</v>
      </c>
      <c r="L175" s="85"/>
      <c r="M175" s="89">
        <f t="shared" si="8"/>
        <v>-5016</v>
      </c>
      <c r="N175" s="85"/>
      <c r="O175" s="89">
        <f t="shared" si="9"/>
        <v>0</v>
      </c>
      <c r="P175" s="85"/>
      <c r="Q175" s="89">
        <f t="shared" si="7"/>
        <v>-5016</v>
      </c>
    </row>
    <row r="176" spans="1:17" ht="15.75">
      <c r="A176" s="84">
        <f t="shared" si="10"/>
        <v>18</v>
      </c>
      <c r="B176" s="84"/>
      <c r="C176" s="85" t="s">
        <v>54</v>
      </c>
      <c r="D176" s="85"/>
      <c r="E176" s="84">
        <v>2042</v>
      </c>
      <c r="F176" s="85"/>
      <c r="G176" s="89">
        <v>50571.096039948927</v>
      </c>
      <c r="H176" s="85"/>
      <c r="I176" s="89">
        <v>0</v>
      </c>
      <c r="J176" s="85"/>
      <c r="K176" s="89">
        <v>50571.096039948927</v>
      </c>
      <c r="L176" s="85"/>
      <c r="M176" s="89">
        <f t="shared" si="8"/>
        <v>-5016</v>
      </c>
      <c r="N176" s="85"/>
      <c r="O176" s="89">
        <f t="shared" si="9"/>
        <v>0</v>
      </c>
      <c r="P176" s="85"/>
      <c r="Q176" s="89">
        <f t="shared" si="7"/>
        <v>-5016</v>
      </c>
    </row>
    <row r="177" spans="1:17" ht="15.75">
      <c r="A177" s="84">
        <f t="shared" si="10"/>
        <v>19</v>
      </c>
      <c r="B177" s="84"/>
      <c r="C177" s="85" t="s">
        <v>55</v>
      </c>
      <c r="D177" s="85"/>
      <c r="E177" s="84">
        <v>2042</v>
      </c>
      <c r="F177" s="85"/>
      <c r="G177" s="89">
        <v>45554.983856392093</v>
      </c>
      <c r="H177" s="85"/>
      <c r="I177" s="89">
        <v>0</v>
      </c>
      <c r="J177" s="85"/>
      <c r="K177" s="89">
        <v>45554.983856392093</v>
      </c>
      <c r="L177" s="85"/>
      <c r="M177" s="89">
        <f t="shared" si="8"/>
        <v>-5016</v>
      </c>
      <c r="N177" s="85"/>
      <c r="O177" s="89">
        <f t="shared" si="9"/>
        <v>0</v>
      </c>
      <c r="P177" s="85"/>
      <c r="Q177" s="89">
        <f t="shared" si="7"/>
        <v>-5016</v>
      </c>
    </row>
    <row r="178" spans="1:17" ht="15.75">
      <c r="A178" s="84">
        <f t="shared" si="10"/>
        <v>20</v>
      </c>
      <c r="B178" s="84"/>
      <c r="C178" s="85" t="s">
        <v>56</v>
      </c>
      <c r="D178" s="85"/>
      <c r="E178" s="84">
        <v>2043</v>
      </c>
      <c r="F178" s="85"/>
      <c r="G178" s="89">
        <v>40241.332272813001</v>
      </c>
      <c r="H178" s="85"/>
      <c r="I178" s="89">
        <v>0</v>
      </c>
      <c r="J178" s="85"/>
      <c r="K178" s="89">
        <v>40241.332272813001</v>
      </c>
      <c r="L178" s="85"/>
      <c r="M178" s="89">
        <f t="shared" si="8"/>
        <v>-5314</v>
      </c>
      <c r="N178" s="85"/>
      <c r="O178" s="89">
        <f t="shared" si="9"/>
        <v>0</v>
      </c>
      <c r="P178" s="85"/>
      <c r="Q178" s="89">
        <f t="shared" si="7"/>
        <v>-5314</v>
      </c>
    </row>
    <row r="179" spans="1:17" ht="15.75">
      <c r="A179" s="84">
        <f t="shared" si="10"/>
        <v>21</v>
      </c>
      <c r="B179" s="84"/>
      <c r="C179" s="85" t="s">
        <v>52</v>
      </c>
      <c r="D179" s="85"/>
      <c r="E179" s="84">
        <v>2043</v>
      </c>
      <c r="F179" s="85"/>
      <c r="G179" s="89">
        <v>34927.680689233937</v>
      </c>
      <c r="H179" s="85"/>
      <c r="I179" s="89">
        <v>0</v>
      </c>
      <c r="J179" s="85"/>
      <c r="K179" s="89">
        <v>34927.680689233937</v>
      </c>
      <c r="L179" s="85"/>
      <c r="M179" s="89">
        <f t="shared" si="8"/>
        <v>-5314</v>
      </c>
      <c r="N179" s="85"/>
      <c r="O179" s="89">
        <f t="shared" si="9"/>
        <v>0</v>
      </c>
      <c r="P179" s="85"/>
      <c r="Q179" s="89">
        <f t="shared" si="7"/>
        <v>-5314</v>
      </c>
    </row>
    <row r="180" spans="1:17" ht="15.75">
      <c r="A180" s="84">
        <f t="shared" si="10"/>
        <v>22</v>
      </c>
      <c r="B180" s="84"/>
      <c r="C180" s="85" t="s">
        <v>54</v>
      </c>
      <c r="D180" s="85"/>
      <c r="E180" s="84">
        <v>2043</v>
      </c>
      <c r="F180" s="85"/>
      <c r="G180" s="89">
        <v>29614.029105654845</v>
      </c>
      <c r="H180" s="85"/>
      <c r="I180" s="89">
        <v>0</v>
      </c>
      <c r="J180" s="85"/>
      <c r="K180" s="89">
        <v>29614.029105654845</v>
      </c>
      <c r="L180" s="85"/>
      <c r="M180" s="89">
        <f t="shared" si="8"/>
        <v>-5314</v>
      </c>
      <c r="N180" s="85"/>
      <c r="O180" s="89">
        <f t="shared" si="9"/>
        <v>0</v>
      </c>
      <c r="P180" s="85"/>
      <c r="Q180" s="89">
        <f t="shared" si="7"/>
        <v>-5314</v>
      </c>
    </row>
    <row r="181" spans="1:17" ht="15.75">
      <c r="A181" s="84">
        <f t="shared" si="10"/>
        <v>23</v>
      </c>
      <c r="B181" s="84"/>
      <c r="C181" s="85" t="s">
        <v>55</v>
      </c>
      <c r="D181" s="85"/>
      <c r="E181" s="84">
        <v>2043</v>
      </c>
      <c r="F181" s="85"/>
      <c r="G181" s="89">
        <v>24300.377522075723</v>
      </c>
      <c r="H181" s="85"/>
      <c r="I181" s="89">
        <v>0</v>
      </c>
      <c r="J181" s="85"/>
      <c r="K181" s="89">
        <v>24300.377522075723</v>
      </c>
      <c r="L181" s="85"/>
      <c r="M181" s="89">
        <f t="shared" si="8"/>
        <v>-5314</v>
      </c>
      <c r="N181" s="85"/>
      <c r="O181" s="89">
        <f t="shared" si="9"/>
        <v>0</v>
      </c>
      <c r="P181" s="85"/>
      <c r="Q181" s="89">
        <f t="shared" si="7"/>
        <v>-5314</v>
      </c>
    </row>
    <row r="182" spans="1:17" ht="15.75">
      <c r="A182" s="84">
        <f t="shared" si="10"/>
        <v>24</v>
      </c>
      <c r="B182" s="84"/>
      <c r="C182" s="85" t="s">
        <v>56</v>
      </c>
      <c r="D182" s="85"/>
      <c r="E182" s="84">
        <v>2044</v>
      </c>
      <c r="F182" s="85"/>
      <c r="G182" s="89">
        <v>17123.739593367878</v>
      </c>
      <c r="H182" s="85"/>
      <c r="I182" s="89">
        <v>0</v>
      </c>
      <c r="J182" s="85"/>
      <c r="K182" s="89">
        <v>17123.739593367878</v>
      </c>
      <c r="L182" s="85"/>
      <c r="M182" s="89">
        <f t="shared" si="8"/>
        <v>-7177</v>
      </c>
      <c r="N182" s="85"/>
      <c r="O182" s="89">
        <f t="shared" si="9"/>
        <v>0</v>
      </c>
      <c r="P182" s="85"/>
      <c r="Q182" s="89">
        <f t="shared" si="7"/>
        <v>-7177</v>
      </c>
    </row>
    <row r="183" spans="1:17" ht="15.75">
      <c r="A183" s="84">
        <f t="shared" si="10"/>
        <v>25</v>
      </c>
      <c r="B183" s="84"/>
      <c r="C183" s="85" t="s">
        <v>52</v>
      </c>
      <c r="D183" s="85"/>
      <c r="E183" s="84">
        <v>2044</v>
      </c>
      <c r="F183" s="85"/>
      <c r="G183" s="89">
        <v>9947.1016646600328</v>
      </c>
      <c r="H183" s="85"/>
      <c r="I183" s="89">
        <v>0</v>
      </c>
      <c r="J183" s="85"/>
      <c r="K183" s="89">
        <v>9947.1016646600328</v>
      </c>
      <c r="L183" s="85"/>
      <c r="M183" s="89">
        <f t="shared" si="8"/>
        <v>-7177</v>
      </c>
      <c r="N183" s="85"/>
      <c r="O183" s="89">
        <f t="shared" si="9"/>
        <v>0</v>
      </c>
      <c r="P183" s="85"/>
      <c r="Q183" s="89">
        <f t="shared" si="7"/>
        <v>-7177</v>
      </c>
    </row>
    <row r="184" spans="1:17" ht="15.75">
      <c r="A184" s="84">
        <f t="shared" si="10"/>
        <v>26</v>
      </c>
      <c r="B184" s="84"/>
      <c r="C184" s="85" t="s">
        <v>54</v>
      </c>
      <c r="D184" s="85"/>
      <c r="E184" s="84">
        <v>2044</v>
      </c>
      <c r="F184" s="85"/>
      <c r="G184" s="89">
        <v>2770.4637359521876</v>
      </c>
      <c r="H184" s="85"/>
      <c r="I184" s="89">
        <v>0</v>
      </c>
      <c r="J184" s="85"/>
      <c r="K184" s="89">
        <v>2770.4637359521876</v>
      </c>
      <c r="L184" s="85"/>
      <c r="M184" s="89">
        <f t="shared" si="8"/>
        <v>-7177</v>
      </c>
      <c r="N184" s="85"/>
      <c r="O184" s="89">
        <f t="shared" si="9"/>
        <v>0</v>
      </c>
      <c r="P184" s="85"/>
      <c r="Q184" s="89">
        <f t="shared" si="7"/>
        <v>-7177</v>
      </c>
    </row>
    <row r="185" spans="1:17" ht="15.75">
      <c r="A185" s="84">
        <f t="shared" si="10"/>
        <v>27</v>
      </c>
      <c r="B185" s="84"/>
      <c r="C185" s="85" t="s">
        <v>55</v>
      </c>
      <c r="D185" s="85"/>
      <c r="E185" s="84">
        <v>2044</v>
      </c>
      <c r="F185" s="85"/>
      <c r="G185" s="89">
        <v>-4406.1741927556577</v>
      </c>
      <c r="H185" s="85"/>
      <c r="I185" s="89">
        <v>0</v>
      </c>
      <c r="J185" s="85"/>
      <c r="K185" s="89">
        <v>-4406.1741927556577</v>
      </c>
      <c r="L185" s="85"/>
      <c r="M185" s="89">
        <f t="shared" si="8"/>
        <v>-7177</v>
      </c>
      <c r="N185" s="85"/>
      <c r="O185" s="89">
        <f t="shared" si="9"/>
        <v>0</v>
      </c>
      <c r="P185" s="85"/>
      <c r="Q185" s="89">
        <f t="shared" si="7"/>
        <v>-7177</v>
      </c>
    </row>
    <row r="186" spans="1:17" ht="15.75">
      <c r="A186" s="84">
        <f t="shared" si="10"/>
        <v>28</v>
      </c>
      <c r="B186" s="84"/>
      <c r="C186" s="85" t="s">
        <v>56</v>
      </c>
      <c r="D186" s="85"/>
      <c r="E186" s="84">
        <v>2045</v>
      </c>
      <c r="F186" s="85"/>
      <c r="G186" s="89">
        <v>-7557.7646214635024</v>
      </c>
      <c r="H186" s="85"/>
      <c r="I186" s="89">
        <v>0</v>
      </c>
      <c r="J186" s="85"/>
      <c r="K186" s="89">
        <v>-7557.7646214635024</v>
      </c>
      <c r="L186" s="85"/>
      <c r="M186" s="89">
        <f t="shared" si="8"/>
        <v>-3152</v>
      </c>
      <c r="N186" s="85"/>
      <c r="O186" s="89">
        <f t="shared" si="9"/>
        <v>0</v>
      </c>
      <c r="P186" s="85"/>
      <c r="Q186" s="89">
        <f t="shared" si="7"/>
        <v>-3152</v>
      </c>
    </row>
    <row r="187" spans="1:17" ht="15.75">
      <c r="A187" s="84">
        <f t="shared" si="10"/>
        <v>29</v>
      </c>
      <c r="B187" s="84"/>
      <c r="C187" s="85" t="s">
        <v>52</v>
      </c>
      <c r="D187" s="85"/>
      <c r="E187" s="84">
        <v>2045</v>
      </c>
      <c r="F187" s="85"/>
      <c r="G187" s="89">
        <v>-10709.355050171347</v>
      </c>
      <c r="H187" s="85"/>
      <c r="I187" s="89">
        <v>0</v>
      </c>
      <c r="J187" s="85"/>
      <c r="K187" s="89">
        <v>-10709.355050171347</v>
      </c>
      <c r="L187" s="85"/>
      <c r="M187" s="89">
        <f t="shared" si="8"/>
        <v>-3152</v>
      </c>
      <c r="N187" s="85"/>
      <c r="O187" s="89">
        <f t="shared" si="9"/>
        <v>0</v>
      </c>
      <c r="P187" s="85"/>
      <c r="Q187" s="89">
        <f t="shared" si="7"/>
        <v>-3152</v>
      </c>
    </row>
    <row r="188" spans="1:17" ht="15.75">
      <c r="A188" s="84">
        <f t="shared" si="10"/>
        <v>30</v>
      </c>
      <c r="B188" s="84"/>
      <c r="C188" s="85" t="s">
        <v>54</v>
      </c>
      <c r="D188" s="85"/>
      <c r="E188" s="84">
        <v>2045</v>
      </c>
      <c r="F188" s="85"/>
      <c r="G188" s="89">
        <v>-13860.945478879192</v>
      </c>
      <c r="H188" s="85"/>
      <c r="I188" s="89">
        <v>0</v>
      </c>
      <c r="J188" s="85"/>
      <c r="K188" s="89">
        <v>-13860.945478879192</v>
      </c>
      <c r="L188" s="85"/>
      <c r="M188" s="89">
        <f t="shared" si="8"/>
        <v>-3152</v>
      </c>
      <c r="N188" s="85"/>
      <c r="O188" s="89">
        <f t="shared" si="9"/>
        <v>0</v>
      </c>
      <c r="P188" s="85"/>
      <c r="Q188" s="89">
        <f t="shared" si="7"/>
        <v>-3152</v>
      </c>
    </row>
    <row r="189" spans="1:17" ht="15.75">
      <c r="A189" s="84">
        <f t="shared" si="10"/>
        <v>31</v>
      </c>
      <c r="B189" s="84"/>
      <c r="C189" s="85" t="s">
        <v>55</v>
      </c>
      <c r="D189" s="85"/>
      <c r="E189" s="84">
        <v>2045</v>
      </c>
      <c r="F189" s="85"/>
      <c r="G189" s="89">
        <v>-17012.535907587036</v>
      </c>
      <c r="H189" s="85"/>
      <c r="I189" s="89">
        <v>0</v>
      </c>
      <c r="J189" s="85"/>
      <c r="K189" s="89">
        <v>-17012.535907587036</v>
      </c>
      <c r="L189" s="85"/>
      <c r="M189" s="89">
        <f t="shared" si="8"/>
        <v>-3152</v>
      </c>
      <c r="N189" s="85"/>
      <c r="O189" s="89">
        <f t="shared" si="9"/>
        <v>0</v>
      </c>
      <c r="P189" s="85"/>
      <c r="Q189" s="89">
        <f t="shared" si="7"/>
        <v>-3152</v>
      </c>
    </row>
    <row r="190" spans="1:17" ht="15.75">
      <c r="A190" s="84">
        <f t="shared" si="10"/>
        <v>32</v>
      </c>
      <c r="B190" s="84"/>
      <c r="C190" s="85" t="s">
        <v>56</v>
      </c>
      <c r="D190" s="85"/>
      <c r="E190" s="84">
        <v>2046</v>
      </c>
      <c r="F190" s="85"/>
      <c r="G190" s="89">
        <v>-16720.066503099835</v>
      </c>
      <c r="H190" s="85"/>
      <c r="I190" s="89">
        <v>0</v>
      </c>
      <c r="J190" s="85"/>
      <c r="K190" s="89">
        <v>-16720.066503099835</v>
      </c>
      <c r="L190" s="85"/>
      <c r="M190" s="89">
        <f t="shared" si="8"/>
        <v>292</v>
      </c>
      <c r="N190" s="85"/>
      <c r="O190" s="89">
        <f t="shared" si="9"/>
        <v>0</v>
      </c>
      <c r="P190" s="85"/>
      <c r="Q190" s="89">
        <f t="shared" si="7"/>
        <v>292</v>
      </c>
    </row>
    <row r="191" spans="1:17" ht="15.75">
      <c r="A191" s="84">
        <f t="shared" si="10"/>
        <v>33</v>
      </c>
      <c r="B191" s="84"/>
      <c r="C191" s="85" t="s">
        <v>52</v>
      </c>
      <c r="D191" s="85"/>
      <c r="E191" s="84">
        <v>2046</v>
      </c>
      <c r="F191" s="85"/>
      <c r="G191" s="89">
        <v>-16427.597098612634</v>
      </c>
      <c r="H191" s="85"/>
      <c r="I191" s="89">
        <v>0</v>
      </c>
      <c r="J191" s="85"/>
      <c r="K191" s="89">
        <v>-16427.597098612634</v>
      </c>
      <c r="L191" s="85"/>
      <c r="M191" s="89">
        <f t="shared" si="8"/>
        <v>292</v>
      </c>
      <c r="N191" s="85"/>
      <c r="O191" s="89">
        <f t="shared" si="9"/>
        <v>0</v>
      </c>
      <c r="P191" s="85"/>
      <c r="Q191" s="89">
        <f t="shared" si="7"/>
        <v>292</v>
      </c>
    </row>
    <row r="192" spans="1:17" ht="15.75">
      <c r="A192" s="84">
        <f t="shared" si="10"/>
        <v>34</v>
      </c>
      <c r="B192" s="84"/>
      <c r="C192" s="85" t="s">
        <v>54</v>
      </c>
      <c r="D192" s="85"/>
      <c r="E192" s="84">
        <v>2046</v>
      </c>
      <c r="F192" s="85"/>
      <c r="G192" s="89">
        <v>-16135.127694125433</v>
      </c>
      <c r="H192" s="85"/>
      <c r="I192" s="89">
        <v>0</v>
      </c>
      <c r="J192" s="85"/>
      <c r="K192" s="89">
        <v>-16135.127694125433</v>
      </c>
      <c r="L192" s="85"/>
      <c r="M192" s="89">
        <f t="shared" si="8"/>
        <v>292</v>
      </c>
      <c r="N192" s="85"/>
      <c r="O192" s="89">
        <f t="shared" si="9"/>
        <v>0</v>
      </c>
      <c r="P192" s="85"/>
      <c r="Q192" s="89">
        <f t="shared" si="7"/>
        <v>292</v>
      </c>
    </row>
    <row r="193" spans="1:17" ht="15.75">
      <c r="A193" s="84">
        <f t="shared" si="10"/>
        <v>35</v>
      </c>
      <c r="B193" s="84"/>
      <c r="C193" s="85" t="s">
        <v>55</v>
      </c>
      <c r="D193" s="85"/>
      <c r="E193" s="84">
        <v>2046</v>
      </c>
      <c r="F193" s="85"/>
      <c r="G193" s="89">
        <v>-15842.658289638232</v>
      </c>
      <c r="H193" s="85"/>
      <c r="I193" s="89">
        <v>0</v>
      </c>
      <c r="J193" s="85"/>
      <c r="K193" s="89">
        <v>-15842.658289638232</v>
      </c>
      <c r="L193" s="85"/>
      <c r="M193" s="89">
        <f t="shared" si="8"/>
        <v>292</v>
      </c>
      <c r="N193" s="85"/>
      <c r="O193" s="89">
        <f t="shared" si="9"/>
        <v>0</v>
      </c>
      <c r="P193" s="85"/>
      <c r="Q193" s="89">
        <f t="shared" si="7"/>
        <v>292</v>
      </c>
    </row>
    <row r="194" spans="1:17" ht="15.75">
      <c r="A194" s="84">
        <f t="shared" si="10"/>
        <v>36</v>
      </c>
      <c r="B194" s="84"/>
      <c r="C194" s="85" t="s">
        <v>56</v>
      </c>
      <c r="D194" s="85"/>
      <c r="E194" s="84">
        <v>2047</v>
      </c>
      <c r="F194" s="85"/>
      <c r="G194" s="89">
        <v>-15314.737230348612</v>
      </c>
      <c r="H194" s="85"/>
      <c r="I194" s="89">
        <v>0</v>
      </c>
      <c r="J194" s="85"/>
      <c r="K194" s="89">
        <v>-15314.737230348612</v>
      </c>
      <c r="L194" s="85"/>
      <c r="M194" s="89">
        <f t="shared" si="8"/>
        <v>528</v>
      </c>
      <c r="N194" s="85"/>
      <c r="O194" s="89">
        <f t="shared" si="9"/>
        <v>0</v>
      </c>
      <c r="P194" s="85"/>
      <c r="Q194" s="89">
        <f t="shared" si="7"/>
        <v>528</v>
      </c>
    </row>
    <row r="195" spans="1:17" ht="15.75">
      <c r="A195" s="84">
        <f t="shared" si="10"/>
        <v>37</v>
      </c>
      <c r="B195" s="84"/>
      <c r="C195" s="85" t="s">
        <v>52</v>
      </c>
      <c r="D195" s="85"/>
      <c r="E195" s="84">
        <v>2047</v>
      </c>
      <c r="F195" s="85"/>
      <c r="G195" s="89">
        <v>-14786.816171058977</v>
      </c>
      <c r="H195" s="85"/>
      <c r="I195" s="89">
        <v>0</v>
      </c>
      <c r="J195" s="85"/>
      <c r="K195" s="89">
        <v>-14786.816171058977</v>
      </c>
      <c r="L195" s="85"/>
      <c r="M195" s="89">
        <f t="shared" si="8"/>
        <v>528</v>
      </c>
      <c r="N195" s="85"/>
      <c r="O195" s="89">
        <f t="shared" si="9"/>
        <v>0</v>
      </c>
      <c r="P195" s="85"/>
      <c r="Q195" s="89">
        <f t="shared" si="7"/>
        <v>528</v>
      </c>
    </row>
    <row r="196" spans="1:17" ht="15.75">
      <c r="A196" s="84">
        <f t="shared" si="10"/>
        <v>38</v>
      </c>
      <c r="B196" s="84"/>
      <c r="C196" s="85" t="s">
        <v>54</v>
      </c>
      <c r="D196" s="85"/>
      <c r="E196" s="84">
        <v>2047</v>
      </c>
      <c r="F196" s="85"/>
      <c r="G196" s="89">
        <v>-14258.895111769358</v>
      </c>
      <c r="H196" s="85"/>
      <c r="I196" s="89">
        <v>0</v>
      </c>
      <c r="J196" s="85"/>
      <c r="K196" s="89">
        <v>-14258.895111769358</v>
      </c>
      <c r="L196" s="85"/>
      <c r="M196" s="89">
        <f t="shared" si="8"/>
        <v>528</v>
      </c>
      <c r="N196" s="85"/>
      <c r="O196" s="89">
        <f t="shared" si="9"/>
        <v>0</v>
      </c>
      <c r="P196" s="85"/>
      <c r="Q196" s="89">
        <f t="shared" si="7"/>
        <v>528</v>
      </c>
    </row>
    <row r="197" spans="1:17" ht="15.75">
      <c r="A197" s="84">
        <f t="shared" si="10"/>
        <v>39</v>
      </c>
      <c r="B197" s="84"/>
      <c r="C197" s="85" t="s">
        <v>55</v>
      </c>
      <c r="D197" s="85"/>
      <c r="E197" s="84">
        <v>2047</v>
      </c>
      <c r="F197" s="85"/>
      <c r="G197" s="89">
        <v>-13730.974052479753</v>
      </c>
      <c r="H197" s="85"/>
      <c r="I197" s="89">
        <v>0</v>
      </c>
      <c r="J197" s="85"/>
      <c r="K197" s="89">
        <v>-13730.974052479753</v>
      </c>
      <c r="L197" s="85"/>
      <c r="M197" s="89">
        <f t="shared" si="8"/>
        <v>528</v>
      </c>
      <c r="N197" s="85"/>
      <c r="O197" s="89">
        <f t="shared" si="9"/>
        <v>0</v>
      </c>
      <c r="P197" s="85"/>
      <c r="Q197" s="89">
        <f t="shared" si="7"/>
        <v>528</v>
      </c>
    </row>
    <row r="198" spans="1:17" ht="15.75">
      <c r="A198" s="84">
        <f t="shared" si="10"/>
        <v>40</v>
      </c>
      <c r="B198" s="84"/>
      <c r="C198" s="85" t="s">
        <v>56</v>
      </c>
      <c r="D198" s="85"/>
      <c r="E198" s="84">
        <v>2048</v>
      </c>
      <c r="F198" s="85"/>
      <c r="G198" s="89">
        <v>-13203.052993190133</v>
      </c>
      <c r="H198" s="85"/>
      <c r="I198" s="89">
        <v>0</v>
      </c>
      <c r="J198" s="85"/>
      <c r="K198" s="89">
        <v>-13203.052993190133</v>
      </c>
      <c r="L198" s="85"/>
      <c r="M198" s="89">
        <f t="shared" si="8"/>
        <v>528</v>
      </c>
      <c r="N198" s="85"/>
      <c r="O198" s="89">
        <f t="shared" si="9"/>
        <v>0</v>
      </c>
      <c r="P198" s="85"/>
      <c r="Q198" s="89">
        <f t="shared" si="7"/>
        <v>528</v>
      </c>
    </row>
    <row r="199" spans="1:17" ht="15.75">
      <c r="A199" s="84">
        <f t="shared" si="10"/>
        <v>41</v>
      </c>
      <c r="B199" s="84"/>
      <c r="C199" s="85" t="s">
        <v>52</v>
      </c>
      <c r="D199" s="85"/>
      <c r="E199" s="84">
        <v>2048</v>
      </c>
      <c r="F199" s="85"/>
      <c r="G199" s="89">
        <v>-12675.131933900528</v>
      </c>
      <c r="H199" s="85"/>
      <c r="I199" s="89">
        <v>0</v>
      </c>
      <c r="J199" s="85"/>
      <c r="K199" s="89">
        <v>-12675.131933900528</v>
      </c>
      <c r="L199" s="85"/>
      <c r="M199" s="89">
        <f t="shared" si="8"/>
        <v>528</v>
      </c>
      <c r="N199" s="85"/>
      <c r="O199" s="89">
        <f t="shared" si="9"/>
        <v>0</v>
      </c>
      <c r="P199" s="85"/>
      <c r="Q199" s="89">
        <f t="shared" si="7"/>
        <v>528</v>
      </c>
    </row>
    <row r="200" spans="1:17" ht="15.75">
      <c r="A200" s="84">
        <f t="shared" si="10"/>
        <v>42</v>
      </c>
      <c r="B200" s="84"/>
      <c r="C200" s="85" t="s">
        <v>54</v>
      </c>
      <c r="D200" s="85"/>
      <c r="E200" s="84">
        <v>2048</v>
      </c>
      <c r="F200" s="85"/>
      <c r="G200" s="89">
        <v>-12147.210874610908</v>
      </c>
      <c r="H200" s="85"/>
      <c r="I200" s="89">
        <v>0</v>
      </c>
      <c r="J200" s="85"/>
      <c r="K200" s="89">
        <v>-12147.210874610908</v>
      </c>
      <c r="L200" s="85"/>
      <c r="M200" s="89">
        <f t="shared" si="8"/>
        <v>528</v>
      </c>
      <c r="N200" s="85"/>
      <c r="O200" s="89">
        <f t="shared" si="9"/>
        <v>0</v>
      </c>
      <c r="P200" s="85"/>
      <c r="Q200" s="89">
        <f t="shared" si="7"/>
        <v>528</v>
      </c>
    </row>
    <row r="201" spans="1:17" ht="15.75">
      <c r="A201" s="84">
        <f t="shared" si="10"/>
        <v>43</v>
      </c>
      <c r="B201" s="84"/>
      <c r="C201" s="85" t="s">
        <v>55</v>
      </c>
      <c r="D201" s="85"/>
      <c r="E201" s="84">
        <v>2048</v>
      </c>
      <c r="F201" s="85"/>
      <c r="G201" s="89">
        <v>-11619.289815321274</v>
      </c>
      <c r="H201" s="85"/>
      <c r="I201" s="89">
        <v>0</v>
      </c>
      <c r="J201" s="85"/>
      <c r="K201" s="89">
        <v>-11619.289815321274</v>
      </c>
      <c r="L201" s="85"/>
      <c r="M201" s="89">
        <f t="shared" si="8"/>
        <v>528</v>
      </c>
      <c r="N201" s="85"/>
      <c r="O201" s="89">
        <f t="shared" si="9"/>
        <v>0</v>
      </c>
      <c r="P201" s="85"/>
      <c r="Q201" s="89">
        <f t="shared" si="7"/>
        <v>528</v>
      </c>
    </row>
    <row r="202" spans="1:17" ht="15.75">
      <c r="A202" s="84">
        <f t="shared" si="10"/>
        <v>44</v>
      </c>
      <c r="B202" s="84"/>
      <c r="C202" s="85" t="s">
        <v>56</v>
      </c>
      <c r="D202" s="85"/>
      <c r="E202" s="84">
        <v>2049</v>
      </c>
      <c r="F202" s="85"/>
      <c r="G202" s="89">
        <v>-11091.368756031654</v>
      </c>
      <c r="H202" s="85"/>
      <c r="I202" s="89">
        <v>0</v>
      </c>
      <c r="J202" s="85"/>
      <c r="K202" s="89">
        <v>-11091.368756031654</v>
      </c>
      <c r="L202" s="85"/>
      <c r="M202" s="89">
        <f t="shared" si="8"/>
        <v>528</v>
      </c>
      <c r="N202" s="85"/>
      <c r="O202" s="89">
        <f t="shared" si="9"/>
        <v>0</v>
      </c>
      <c r="P202" s="85"/>
      <c r="Q202" s="89">
        <f t="shared" si="7"/>
        <v>528</v>
      </c>
    </row>
    <row r="203" spans="1:17" ht="15.75">
      <c r="A203" s="84">
        <f t="shared" si="10"/>
        <v>45</v>
      </c>
      <c r="B203" s="84"/>
      <c r="C203" s="85" t="s">
        <v>52</v>
      </c>
      <c r="D203" s="85"/>
      <c r="E203" s="84">
        <v>2049</v>
      </c>
      <c r="F203" s="85"/>
      <c r="G203" s="89">
        <v>-10563.447696742034</v>
      </c>
      <c r="H203" s="85"/>
      <c r="I203" s="89">
        <v>0</v>
      </c>
      <c r="J203" s="85"/>
      <c r="K203" s="89">
        <v>-10563.447696742034</v>
      </c>
      <c r="L203" s="85"/>
      <c r="M203" s="89">
        <f t="shared" si="8"/>
        <v>528</v>
      </c>
      <c r="N203" s="85"/>
      <c r="O203" s="89">
        <f t="shared" si="9"/>
        <v>0</v>
      </c>
      <c r="P203" s="85"/>
      <c r="Q203" s="89">
        <f t="shared" si="7"/>
        <v>528</v>
      </c>
    </row>
    <row r="204" spans="1:17" ht="15.75">
      <c r="A204" s="84">
        <f t="shared" si="10"/>
        <v>46</v>
      </c>
      <c r="B204" s="84"/>
      <c r="C204" s="85" t="s">
        <v>54</v>
      </c>
      <c r="D204" s="85"/>
      <c r="E204" s="84">
        <v>2049</v>
      </c>
      <c r="F204" s="85"/>
      <c r="G204" s="89">
        <v>-10035.526637452414</v>
      </c>
      <c r="H204" s="85"/>
      <c r="I204" s="89">
        <v>0</v>
      </c>
      <c r="J204" s="85"/>
      <c r="K204" s="89">
        <v>-10035.526637452414</v>
      </c>
      <c r="L204" s="85"/>
      <c r="M204" s="89">
        <f t="shared" si="8"/>
        <v>528</v>
      </c>
      <c r="N204" s="85"/>
      <c r="O204" s="89">
        <f t="shared" si="9"/>
        <v>0</v>
      </c>
      <c r="P204" s="85"/>
      <c r="Q204" s="89">
        <f t="shared" si="7"/>
        <v>528</v>
      </c>
    </row>
    <row r="205" spans="1:17" ht="15.75">
      <c r="A205" s="84">
        <f t="shared" si="10"/>
        <v>47</v>
      </c>
      <c r="B205" s="84"/>
      <c r="C205" s="85" t="s">
        <v>55</v>
      </c>
      <c r="D205" s="85"/>
      <c r="E205" s="84">
        <v>2049</v>
      </c>
      <c r="F205" s="85"/>
      <c r="G205" s="89">
        <v>-9507.6055781627947</v>
      </c>
      <c r="H205" s="85"/>
      <c r="I205" s="89">
        <v>0</v>
      </c>
      <c r="J205" s="85"/>
      <c r="K205" s="89">
        <v>-9507.6055781627947</v>
      </c>
      <c r="L205" s="85"/>
      <c r="M205" s="89">
        <f t="shared" si="8"/>
        <v>528</v>
      </c>
      <c r="N205" s="85"/>
      <c r="O205" s="89">
        <f t="shared" si="9"/>
        <v>0</v>
      </c>
      <c r="P205" s="85"/>
      <c r="Q205" s="89">
        <f t="shared" si="7"/>
        <v>528</v>
      </c>
    </row>
    <row r="206" spans="1:17" ht="15.75">
      <c r="A206" s="84">
        <f t="shared" si="10"/>
        <v>48</v>
      </c>
      <c r="B206" s="84"/>
      <c r="C206" s="85" t="s">
        <v>56</v>
      </c>
      <c r="D206" s="85"/>
      <c r="E206" s="84">
        <v>2050</v>
      </c>
      <c r="F206" s="85"/>
      <c r="G206" s="89">
        <v>-8979.684518873175</v>
      </c>
      <c r="H206" s="85"/>
      <c r="I206" s="89">
        <v>0</v>
      </c>
      <c r="J206" s="85"/>
      <c r="K206" s="89">
        <v>-8979.684518873175</v>
      </c>
      <c r="L206" s="85"/>
      <c r="M206" s="89">
        <f t="shared" si="8"/>
        <v>528</v>
      </c>
      <c r="N206" s="85"/>
      <c r="O206" s="89">
        <f t="shared" si="9"/>
        <v>0</v>
      </c>
      <c r="P206" s="85"/>
      <c r="Q206" s="89">
        <f t="shared" si="7"/>
        <v>528</v>
      </c>
    </row>
    <row r="207" spans="1:17" ht="15.75">
      <c r="A207" s="84">
        <f t="shared" si="10"/>
        <v>49</v>
      </c>
      <c r="B207" s="84"/>
      <c r="C207" s="85" t="s">
        <v>52</v>
      </c>
      <c r="D207" s="85"/>
      <c r="E207" s="84">
        <v>2050</v>
      </c>
      <c r="F207" s="85"/>
      <c r="G207" s="89">
        <v>-8451.7634595835552</v>
      </c>
      <c r="H207" s="85"/>
      <c r="I207" s="89">
        <v>0</v>
      </c>
      <c r="J207" s="85"/>
      <c r="K207" s="89">
        <v>-8451.7634595835552</v>
      </c>
      <c r="L207" s="85"/>
      <c r="M207" s="89">
        <f t="shared" si="8"/>
        <v>528</v>
      </c>
      <c r="N207" s="85"/>
      <c r="O207" s="89">
        <f t="shared" si="9"/>
        <v>0</v>
      </c>
      <c r="P207" s="85"/>
      <c r="Q207" s="89">
        <f t="shared" si="7"/>
        <v>528</v>
      </c>
    </row>
    <row r="208" spans="1:17" ht="15.75">
      <c r="A208" s="84">
        <f t="shared" si="10"/>
        <v>50</v>
      </c>
      <c r="B208" s="84"/>
      <c r="C208" s="85" t="s">
        <v>54</v>
      </c>
      <c r="D208" s="85"/>
      <c r="E208" s="84">
        <v>2050</v>
      </c>
      <c r="F208" s="85"/>
      <c r="G208" s="89">
        <v>-7923.8424002939355</v>
      </c>
      <c r="H208" s="85"/>
      <c r="I208" s="89">
        <v>0</v>
      </c>
      <c r="J208" s="85"/>
      <c r="K208" s="89">
        <v>-7923.8424002939355</v>
      </c>
      <c r="L208" s="85"/>
      <c r="M208" s="89">
        <f t="shared" si="8"/>
        <v>528</v>
      </c>
      <c r="N208" s="85"/>
      <c r="O208" s="89">
        <f t="shared" si="9"/>
        <v>0</v>
      </c>
      <c r="P208" s="85"/>
      <c r="Q208" s="89">
        <f t="shared" si="7"/>
        <v>528</v>
      </c>
    </row>
    <row r="209" spans="1:19" ht="15.75">
      <c r="A209" s="84">
        <f t="shared" si="10"/>
        <v>51</v>
      </c>
      <c r="B209" s="84"/>
      <c r="C209" s="85" t="s">
        <v>55</v>
      </c>
      <c r="D209" s="85"/>
      <c r="E209" s="84">
        <v>2050</v>
      </c>
      <c r="F209" s="85"/>
      <c r="G209" s="89">
        <v>-7395.9213410043158</v>
      </c>
      <c r="H209" s="85"/>
      <c r="I209" s="89">
        <v>0</v>
      </c>
      <c r="J209" s="85"/>
      <c r="K209" s="89">
        <v>-7395.9213410043158</v>
      </c>
      <c r="L209" s="85"/>
      <c r="M209" s="89">
        <f t="shared" si="8"/>
        <v>528</v>
      </c>
      <c r="N209" s="85"/>
      <c r="O209" s="89">
        <f t="shared" si="9"/>
        <v>0</v>
      </c>
      <c r="P209" s="85"/>
      <c r="Q209" s="89">
        <f t="shared" si="7"/>
        <v>528</v>
      </c>
    </row>
    <row r="210" spans="1:19" ht="15.75">
      <c r="A210" s="84"/>
      <c r="B210" s="90"/>
      <c r="C210" s="90"/>
      <c r="D210" s="90"/>
      <c r="E210" s="90"/>
      <c r="F210" s="90"/>
      <c r="G210" s="90"/>
      <c r="H210" s="85"/>
      <c r="I210" s="85"/>
      <c r="J210" s="85"/>
      <c r="K210" s="85"/>
      <c r="L210" s="85"/>
      <c r="M210" s="85"/>
      <c r="N210" s="85"/>
      <c r="O210" s="85"/>
      <c r="P210" s="85"/>
      <c r="Q210" s="91" t="str">
        <f>Q1</f>
        <v>THE NARRAGANSETT ELECTRIC COMPANY</v>
      </c>
    </row>
    <row r="211" spans="1:19" ht="15.75">
      <c r="A211" s="84"/>
      <c r="B211" s="90"/>
      <c r="C211" s="90"/>
      <c r="D211" s="90"/>
      <c r="E211" s="90"/>
      <c r="F211" s="90"/>
      <c r="G211" s="90"/>
      <c r="H211" s="85"/>
      <c r="I211" s="85"/>
      <c r="J211" s="85"/>
      <c r="K211" s="85"/>
      <c r="L211" s="85"/>
      <c r="M211" s="85"/>
      <c r="N211" s="85"/>
      <c r="O211" s="85"/>
      <c r="P211" s="85"/>
      <c r="Q211" s="91" t="str">
        <f>Q2</f>
        <v>d/b/a RHODE ISLAND ENERGY</v>
      </c>
    </row>
    <row r="212" spans="1:19" ht="15.75">
      <c r="A212" s="84"/>
      <c r="B212" s="90"/>
      <c r="C212" s="90"/>
      <c r="D212" s="90"/>
      <c r="E212" s="90"/>
      <c r="F212" s="90"/>
      <c r="G212" s="90"/>
      <c r="H212" s="85"/>
      <c r="I212" s="85"/>
      <c r="J212" s="85"/>
      <c r="K212" s="85"/>
      <c r="L212" s="85"/>
      <c r="M212" s="85"/>
      <c r="N212" s="85"/>
      <c r="O212" s="85"/>
      <c r="P212" s="85"/>
      <c r="Q212" s="91" t="str">
        <f>Q3</f>
        <v>RIPUC Docket No. 25-45-GE</v>
      </c>
    </row>
    <row r="213" spans="1:19" ht="15.75">
      <c r="A213" s="84"/>
      <c r="B213" s="90"/>
      <c r="C213" s="90"/>
      <c r="D213" s="90"/>
      <c r="E213" s="90"/>
      <c r="F213" s="90"/>
      <c r="G213" s="90"/>
      <c r="H213" s="85"/>
      <c r="I213" s="85"/>
      <c r="J213" s="85"/>
      <c r="K213" s="85"/>
      <c r="L213" s="85"/>
      <c r="M213" s="85"/>
      <c r="N213" s="85"/>
      <c r="O213" s="85"/>
      <c r="P213" s="85"/>
      <c r="Q213" s="91" t="str">
        <f>Q4</f>
        <v>Schedule NH-4-GAS</v>
      </c>
    </row>
    <row r="214" spans="1:19" ht="15.75">
      <c r="A214" s="84"/>
      <c r="B214" s="90"/>
      <c r="C214" s="90"/>
      <c r="D214" s="90"/>
      <c r="E214" s="90"/>
      <c r="F214" s="90"/>
      <c r="G214" s="90"/>
      <c r="H214" s="85"/>
      <c r="I214" s="85"/>
      <c r="J214" s="85"/>
      <c r="K214" s="85"/>
      <c r="L214" s="85"/>
      <c r="M214" s="85"/>
      <c r="N214" s="85"/>
      <c r="O214" s="85"/>
      <c r="P214" s="85"/>
      <c r="Q214" s="92" t="s">
        <v>77</v>
      </c>
    </row>
    <row r="215" spans="1:19" ht="15.75">
      <c r="A215" s="84"/>
      <c r="B215" s="90"/>
      <c r="C215" s="90"/>
      <c r="D215" s="90"/>
      <c r="E215" s="90"/>
      <c r="F215" s="90"/>
      <c r="G215" s="90"/>
      <c r="H215" s="85"/>
      <c r="I215" s="85"/>
      <c r="J215" s="85"/>
      <c r="K215" s="85"/>
      <c r="L215" s="85"/>
      <c r="M215" s="85"/>
      <c r="N215" s="85"/>
      <c r="O215" s="85"/>
      <c r="P215" s="85"/>
      <c r="Q215" s="93"/>
    </row>
    <row r="216" spans="1:19" ht="15.75">
      <c r="A216" s="83" t="s">
        <v>71</v>
      </c>
      <c r="B216" s="83"/>
      <c r="C216" s="83"/>
      <c r="D216" s="83"/>
      <c r="E216" s="83"/>
      <c r="F216" s="83"/>
      <c r="G216" s="83"/>
      <c r="H216" s="83"/>
      <c r="I216" s="83"/>
      <c r="J216" s="83"/>
      <c r="K216" s="83"/>
      <c r="L216" s="83"/>
      <c r="M216" s="83"/>
      <c r="N216" s="83"/>
      <c r="O216" s="83"/>
      <c r="P216" s="83"/>
      <c r="Q216" s="83"/>
    </row>
    <row r="217" spans="1:19" ht="15.75">
      <c r="A217" s="83" t="s">
        <v>72</v>
      </c>
      <c r="B217" s="83"/>
      <c r="C217" s="83"/>
      <c r="D217" s="83"/>
      <c r="E217" s="83"/>
      <c r="F217" s="83"/>
      <c r="G217" s="83"/>
      <c r="H217" s="83"/>
      <c r="I217" s="83"/>
      <c r="J217" s="83"/>
      <c r="K217" s="83"/>
      <c r="L217" s="83"/>
      <c r="M217" s="83"/>
      <c r="N217" s="83"/>
      <c r="O217" s="83"/>
      <c r="P217" s="83"/>
      <c r="Q217" s="83"/>
    </row>
    <row r="218" spans="1:19" ht="15.75">
      <c r="A218" s="84"/>
      <c r="B218" s="85"/>
      <c r="C218" s="94"/>
      <c r="D218" s="94"/>
      <c r="E218" s="94"/>
      <c r="F218" s="94"/>
      <c r="G218" s="94"/>
      <c r="H218" s="94"/>
      <c r="I218" s="94"/>
      <c r="J218" s="94"/>
      <c r="K218" s="94"/>
      <c r="L218" s="94"/>
      <c r="M218" s="94"/>
      <c r="N218" s="94"/>
      <c r="O218" s="94"/>
      <c r="P218" s="94"/>
      <c r="Q218" s="94"/>
    </row>
    <row r="219" spans="1:19" ht="15.75">
      <c r="A219" s="84"/>
      <c r="B219" s="85"/>
      <c r="C219" s="84"/>
      <c r="D219" s="85"/>
      <c r="E219" s="84"/>
      <c r="F219" s="85"/>
      <c r="G219" s="84" t="s">
        <v>2</v>
      </c>
      <c r="H219" s="85"/>
      <c r="I219" s="84" t="s">
        <v>3</v>
      </c>
      <c r="J219" s="85"/>
      <c r="K219" s="84" t="s">
        <v>4</v>
      </c>
      <c r="L219" s="85"/>
      <c r="M219" s="84" t="s">
        <v>5</v>
      </c>
      <c r="N219" s="85"/>
      <c r="O219" s="84" t="s">
        <v>50</v>
      </c>
      <c r="P219" s="84"/>
      <c r="Q219" s="84" t="s">
        <v>51</v>
      </c>
      <c r="R219" s="13"/>
      <c r="S219" s="13"/>
    </row>
    <row r="220" spans="1:19" ht="15.75">
      <c r="A220" s="84"/>
      <c r="B220" s="85"/>
      <c r="C220" s="85"/>
      <c r="D220" s="85"/>
      <c r="E220" s="85"/>
      <c r="F220" s="85"/>
      <c r="G220" s="84"/>
      <c r="H220" s="85"/>
      <c r="I220" s="84"/>
      <c r="J220" s="85"/>
      <c r="K220" s="84"/>
      <c r="L220" s="84"/>
      <c r="M220" s="84"/>
      <c r="N220" s="85"/>
      <c r="O220" s="84"/>
      <c r="P220" s="85"/>
      <c r="Q220" s="84"/>
      <c r="R220" s="13"/>
      <c r="S220" s="13"/>
    </row>
    <row r="221" spans="1:19" ht="78.75">
      <c r="A221" s="86" t="s">
        <v>58</v>
      </c>
      <c r="B221" s="85"/>
      <c r="C221" s="86" t="s">
        <v>64</v>
      </c>
      <c r="D221" s="85"/>
      <c r="E221" s="87" t="s">
        <v>48</v>
      </c>
      <c r="F221" s="85"/>
      <c r="G221" s="86" t="s">
        <v>60</v>
      </c>
      <c r="H221" s="85"/>
      <c r="I221" s="86" t="s">
        <v>61</v>
      </c>
      <c r="J221" s="85"/>
      <c r="K221" s="86" t="s">
        <v>62</v>
      </c>
      <c r="L221" s="84"/>
      <c r="M221" s="86" t="s">
        <v>73</v>
      </c>
      <c r="N221" s="85"/>
      <c r="O221" s="86" t="s">
        <v>63</v>
      </c>
      <c r="P221" s="85"/>
      <c r="Q221" s="86" t="s">
        <v>74</v>
      </c>
      <c r="R221" s="13"/>
      <c r="S221" s="13"/>
    </row>
    <row r="222" spans="1:19" ht="31.5">
      <c r="A222" s="84"/>
      <c r="B222" s="85"/>
      <c r="C222" s="84"/>
      <c r="D222" s="85"/>
      <c r="E222" s="84"/>
      <c r="F222" s="85"/>
      <c r="G222" s="84"/>
      <c r="H222" s="85"/>
      <c r="I222" s="84"/>
      <c r="J222" s="85"/>
      <c r="K222" s="84" t="s">
        <v>65</v>
      </c>
      <c r="L222" s="84"/>
      <c r="M222" s="88" t="s">
        <v>67</v>
      </c>
      <c r="N222" s="85"/>
      <c r="O222" s="88" t="s">
        <v>66</v>
      </c>
      <c r="P222" s="85"/>
      <c r="Q222" s="84" t="s">
        <v>68</v>
      </c>
    </row>
    <row r="223" spans="1:19" ht="15.75">
      <c r="A223" s="84"/>
      <c r="B223" s="85"/>
      <c r="C223" s="85"/>
      <c r="D223" s="85"/>
      <c r="E223" s="85"/>
      <c r="F223" s="85"/>
      <c r="G223" s="85"/>
      <c r="H223" s="85"/>
      <c r="I223" s="85"/>
      <c r="J223" s="85"/>
      <c r="K223" s="85"/>
      <c r="L223" s="85"/>
      <c r="M223" s="85"/>
      <c r="N223" s="85"/>
      <c r="O223" s="85"/>
      <c r="P223" s="85"/>
      <c r="Q223" s="85"/>
    </row>
    <row r="224" spans="1:19" ht="15.75">
      <c r="A224" s="84">
        <v>1</v>
      </c>
      <c r="B224" s="84"/>
      <c r="C224" s="85" t="s">
        <v>56</v>
      </c>
      <c r="D224" s="85"/>
      <c r="E224" s="84">
        <v>2051</v>
      </c>
      <c r="F224" s="85"/>
      <c r="G224" s="89">
        <v>-6868.000281714696</v>
      </c>
      <c r="H224" s="85"/>
      <c r="I224" s="89">
        <v>0</v>
      </c>
      <c r="J224" s="85"/>
      <c r="K224" s="89">
        <v>-6868.000281714696</v>
      </c>
      <c r="L224" s="85"/>
      <c r="M224" s="89">
        <f>ROUND(G224-G209,0)</f>
        <v>528</v>
      </c>
      <c r="N224" s="85"/>
      <c r="O224" s="89">
        <f>ROUND(I224-I209,0)</f>
        <v>0</v>
      </c>
      <c r="P224" s="85"/>
      <c r="Q224" s="89">
        <f t="shared" ref="Q224:Q237" si="11">+M224+O224</f>
        <v>528</v>
      </c>
    </row>
    <row r="225" spans="1:17" ht="15.75">
      <c r="A225" s="84">
        <f>+A224+1</f>
        <v>2</v>
      </c>
      <c r="B225" s="84"/>
      <c r="C225" s="85" t="s">
        <v>52</v>
      </c>
      <c r="D225" s="85"/>
      <c r="E225" s="84">
        <v>2051</v>
      </c>
      <c r="F225" s="85"/>
      <c r="G225" s="89">
        <v>-6340.0792224250763</v>
      </c>
      <c r="H225" s="85"/>
      <c r="I225" s="89">
        <v>0</v>
      </c>
      <c r="J225" s="85"/>
      <c r="K225" s="89">
        <v>-6340.0792224250763</v>
      </c>
      <c r="L225" s="85"/>
      <c r="M225" s="89">
        <f t="shared" ref="M225:M237" si="12">ROUND(G225-G224,0)</f>
        <v>528</v>
      </c>
      <c r="N225" s="85"/>
      <c r="O225" s="89">
        <f t="shared" ref="O225:O237" si="13">ROUND(I225-I224,0)</f>
        <v>0</v>
      </c>
      <c r="P225" s="85"/>
      <c r="Q225" s="89">
        <f t="shared" si="11"/>
        <v>528</v>
      </c>
    </row>
    <row r="226" spans="1:17" ht="15.75">
      <c r="A226" s="84">
        <f t="shared" ref="A226:A237" si="14">+A225+1</f>
        <v>3</v>
      </c>
      <c r="B226" s="84"/>
      <c r="C226" s="85" t="s">
        <v>54</v>
      </c>
      <c r="D226" s="85"/>
      <c r="E226" s="84">
        <v>2051</v>
      </c>
      <c r="F226" s="85"/>
      <c r="G226" s="89">
        <v>-5812.1581631354566</v>
      </c>
      <c r="H226" s="85"/>
      <c r="I226" s="89">
        <v>0</v>
      </c>
      <c r="J226" s="85"/>
      <c r="K226" s="89">
        <v>-5812.1581631354566</v>
      </c>
      <c r="L226" s="85"/>
      <c r="M226" s="89">
        <f t="shared" si="12"/>
        <v>528</v>
      </c>
      <c r="N226" s="85"/>
      <c r="O226" s="89">
        <f t="shared" si="13"/>
        <v>0</v>
      </c>
      <c r="P226" s="85"/>
      <c r="Q226" s="89">
        <f t="shared" si="11"/>
        <v>528</v>
      </c>
    </row>
    <row r="227" spans="1:17" ht="15.75">
      <c r="A227" s="84">
        <f t="shared" si="14"/>
        <v>4</v>
      </c>
      <c r="B227" s="84"/>
      <c r="C227" s="85" t="s">
        <v>55</v>
      </c>
      <c r="D227" s="85"/>
      <c r="E227" s="84">
        <v>2051</v>
      </c>
      <c r="F227" s="85"/>
      <c r="G227" s="89">
        <v>-5284.2371038458368</v>
      </c>
      <c r="H227" s="85"/>
      <c r="I227" s="89">
        <v>0</v>
      </c>
      <c r="J227" s="85"/>
      <c r="K227" s="89">
        <v>-5284.2371038458368</v>
      </c>
      <c r="L227" s="85"/>
      <c r="M227" s="89">
        <f t="shared" si="12"/>
        <v>528</v>
      </c>
      <c r="N227" s="85"/>
      <c r="O227" s="89">
        <f t="shared" si="13"/>
        <v>0</v>
      </c>
      <c r="P227" s="85"/>
      <c r="Q227" s="89">
        <f t="shared" si="11"/>
        <v>528</v>
      </c>
    </row>
    <row r="228" spans="1:17" ht="15.75">
      <c r="A228" s="84">
        <f t="shared" si="14"/>
        <v>5</v>
      </c>
      <c r="B228" s="84"/>
      <c r="C228" s="85" t="s">
        <v>56</v>
      </c>
      <c r="D228" s="85"/>
      <c r="E228" s="84">
        <v>2052</v>
      </c>
      <c r="F228" s="85"/>
      <c r="G228" s="89">
        <v>-4756.3160445562171</v>
      </c>
      <c r="H228" s="85"/>
      <c r="I228" s="89">
        <v>0</v>
      </c>
      <c r="J228" s="85"/>
      <c r="K228" s="89">
        <v>-4756.3160445562171</v>
      </c>
      <c r="L228" s="85"/>
      <c r="M228" s="89">
        <f t="shared" si="12"/>
        <v>528</v>
      </c>
      <c r="N228" s="85"/>
      <c r="O228" s="89">
        <f t="shared" si="13"/>
        <v>0</v>
      </c>
      <c r="P228" s="85"/>
      <c r="Q228" s="89">
        <f t="shared" si="11"/>
        <v>528</v>
      </c>
    </row>
    <row r="229" spans="1:17" ht="15.75">
      <c r="A229" s="84">
        <f t="shared" si="14"/>
        <v>6</v>
      </c>
      <c r="B229" s="84"/>
      <c r="C229" s="85" t="s">
        <v>52</v>
      </c>
      <c r="D229" s="85"/>
      <c r="E229" s="84">
        <v>2052</v>
      </c>
      <c r="F229" s="85"/>
      <c r="G229" s="89">
        <v>-4228.3949852665974</v>
      </c>
      <c r="H229" s="85"/>
      <c r="I229" s="89">
        <v>0</v>
      </c>
      <c r="J229" s="85"/>
      <c r="K229" s="89">
        <v>-4228.3949852665974</v>
      </c>
      <c r="L229" s="85"/>
      <c r="M229" s="89">
        <f t="shared" si="12"/>
        <v>528</v>
      </c>
      <c r="N229" s="85"/>
      <c r="O229" s="89">
        <f t="shared" si="13"/>
        <v>0</v>
      </c>
      <c r="P229" s="85"/>
      <c r="Q229" s="89">
        <f t="shared" si="11"/>
        <v>528</v>
      </c>
    </row>
    <row r="230" spans="1:17" ht="15.75">
      <c r="A230" s="84">
        <f t="shared" si="14"/>
        <v>7</v>
      </c>
      <c r="B230" s="84"/>
      <c r="C230" s="85" t="s">
        <v>54</v>
      </c>
      <c r="D230" s="85"/>
      <c r="E230" s="84">
        <v>2052</v>
      </c>
      <c r="F230" s="85"/>
      <c r="G230" s="89">
        <v>-3700.4739259769776</v>
      </c>
      <c r="H230" s="85"/>
      <c r="I230" s="89">
        <v>0</v>
      </c>
      <c r="J230" s="85"/>
      <c r="K230" s="89">
        <v>-3700.4739259769776</v>
      </c>
      <c r="L230" s="85"/>
      <c r="M230" s="89">
        <f t="shared" si="12"/>
        <v>528</v>
      </c>
      <c r="N230" s="85"/>
      <c r="O230" s="89">
        <f t="shared" si="13"/>
        <v>0</v>
      </c>
      <c r="P230" s="85"/>
      <c r="Q230" s="89">
        <f t="shared" si="11"/>
        <v>528</v>
      </c>
    </row>
    <row r="231" spans="1:17" ht="15.75">
      <c r="A231" s="84">
        <f t="shared" si="14"/>
        <v>8</v>
      </c>
      <c r="B231" s="84"/>
      <c r="C231" s="85" t="s">
        <v>55</v>
      </c>
      <c r="D231" s="85"/>
      <c r="E231" s="84">
        <v>2052</v>
      </c>
      <c r="F231" s="85"/>
      <c r="G231" s="89">
        <v>-3172.5528666873579</v>
      </c>
      <c r="H231" s="85"/>
      <c r="I231" s="89">
        <v>0</v>
      </c>
      <c r="J231" s="85"/>
      <c r="K231" s="89">
        <v>-3172.5528666873579</v>
      </c>
      <c r="L231" s="85"/>
      <c r="M231" s="89">
        <f t="shared" si="12"/>
        <v>528</v>
      </c>
      <c r="N231" s="85"/>
      <c r="O231" s="89">
        <f t="shared" si="13"/>
        <v>0</v>
      </c>
      <c r="P231" s="85"/>
      <c r="Q231" s="89">
        <f t="shared" si="11"/>
        <v>528</v>
      </c>
    </row>
    <row r="232" spans="1:17" ht="15.75">
      <c r="A232" s="84">
        <f t="shared" si="14"/>
        <v>9</v>
      </c>
      <c r="B232" s="84"/>
      <c r="C232" s="85" t="s">
        <v>56</v>
      </c>
      <c r="D232" s="85"/>
      <c r="E232" s="84">
        <v>2053</v>
      </c>
      <c r="F232" s="85"/>
      <c r="G232" s="89">
        <v>-2644.6318073977382</v>
      </c>
      <c r="H232" s="85"/>
      <c r="I232" s="89">
        <v>0</v>
      </c>
      <c r="J232" s="85"/>
      <c r="K232" s="89">
        <v>-2644.6318073977382</v>
      </c>
      <c r="L232" s="85"/>
      <c r="M232" s="89">
        <f t="shared" si="12"/>
        <v>528</v>
      </c>
      <c r="N232" s="85"/>
      <c r="O232" s="89">
        <f t="shared" si="13"/>
        <v>0</v>
      </c>
      <c r="P232" s="85"/>
      <c r="Q232" s="89">
        <f t="shared" si="11"/>
        <v>528</v>
      </c>
    </row>
    <row r="233" spans="1:17" ht="15.75">
      <c r="A233" s="84">
        <f t="shared" si="14"/>
        <v>10</v>
      </c>
      <c r="B233" s="84"/>
      <c r="C233" s="85" t="s">
        <v>52</v>
      </c>
      <c r="D233" s="85"/>
      <c r="E233" s="84">
        <v>2053</v>
      </c>
      <c r="F233" s="85"/>
      <c r="G233" s="89">
        <v>-2116.7107481081184</v>
      </c>
      <c r="H233" s="85"/>
      <c r="I233" s="89">
        <v>0</v>
      </c>
      <c r="J233" s="85"/>
      <c r="K233" s="89">
        <v>-2116.7107481081184</v>
      </c>
      <c r="L233" s="85"/>
      <c r="M233" s="89">
        <f t="shared" si="12"/>
        <v>528</v>
      </c>
      <c r="N233" s="85"/>
      <c r="O233" s="89">
        <f t="shared" si="13"/>
        <v>0</v>
      </c>
      <c r="P233" s="85"/>
      <c r="Q233" s="89">
        <f t="shared" si="11"/>
        <v>528</v>
      </c>
    </row>
    <row r="234" spans="1:17" ht="15.75">
      <c r="A234" s="84">
        <f t="shared" si="14"/>
        <v>11</v>
      </c>
      <c r="B234" s="84"/>
      <c r="C234" s="85" t="s">
        <v>54</v>
      </c>
      <c r="D234" s="85"/>
      <c r="E234" s="84">
        <v>2053</v>
      </c>
      <c r="F234" s="85"/>
      <c r="G234" s="89">
        <v>-1588.7896888184987</v>
      </c>
      <c r="H234" s="85"/>
      <c r="I234" s="89">
        <v>0</v>
      </c>
      <c r="J234" s="85"/>
      <c r="K234" s="89">
        <v>-1588.7896888184987</v>
      </c>
      <c r="L234" s="85"/>
      <c r="M234" s="89">
        <f t="shared" si="12"/>
        <v>528</v>
      </c>
      <c r="N234" s="85"/>
      <c r="O234" s="89">
        <f t="shared" si="13"/>
        <v>0</v>
      </c>
      <c r="P234" s="85"/>
      <c r="Q234" s="89">
        <f t="shared" si="11"/>
        <v>528</v>
      </c>
    </row>
    <row r="235" spans="1:17" ht="15.75">
      <c r="A235" s="84">
        <f t="shared" si="14"/>
        <v>12</v>
      </c>
      <c r="B235" s="84"/>
      <c r="C235" s="85" t="s">
        <v>55</v>
      </c>
      <c r="D235" s="85"/>
      <c r="E235" s="84">
        <v>2053</v>
      </c>
      <c r="F235" s="85"/>
      <c r="G235" s="89">
        <v>-1060.868629528879</v>
      </c>
      <c r="H235" s="85"/>
      <c r="I235" s="89">
        <v>0</v>
      </c>
      <c r="J235" s="85"/>
      <c r="K235" s="89">
        <v>-1060.868629528879</v>
      </c>
      <c r="L235" s="85"/>
      <c r="M235" s="89">
        <f t="shared" si="12"/>
        <v>528</v>
      </c>
      <c r="N235" s="85"/>
      <c r="O235" s="89">
        <f t="shared" si="13"/>
        <v>0</v>
      </c>
      <c r="P235" s="85"/>
      <c r="Q235" s="89">
        <f t="shared" si="11"/>
        <v>528</v>
      </c>
    </row>
    <row r="236" spans="1:17" ht="15.75">
      <c r="A236" s="84">
        <f t="shared" si="14"/>
        <v>13</v>
      </c>
      <c r="B236" s="84"/>
      <c r="C236" s="85" t="s">
        <v>56</v>
      </c>
      <c r="D236" s="85"/>
      <c r="E236" s="84">
        <v>2054</v>
      </c>
      <c r="F236" s="85"/>
      <c r="G236" s="89">
        <v>-795.65147214665922</v>
      </c>
      <c r="H236" s="85"/>
      <c r="I236" s="89">
        <v>0</v>
      </c>
      <c r="J236" s="85"/>
      <c r="K236" s="89">
        <v>-795.65147214665922</v>
      </c>
      <c r="L236" s="85"/>
      <c r="M236" s="89">
        <f t="shared" si="12"/>
        <v>265</v>
      </c>
      <c r="N236" s="85"/>
      <c r="O236" s="89">
        <f t="shared" si="13"/>
        <v>0</v>
      </c>
      <c r="P236" s="85"/>
      <c r="Q236" s="89">
        <f t="shared" si="11"/>
        <v>265</v>
      </c>
    </row>
    <row r="237" spans="1:17" ht="15.75">
      <c r="A237" s="84">
        <f t="shared" si="14"/>
        <v>14</v>
      </c>
      <c r="B237" s="84"/>
      <c r="C237" s="85" t="s">
        <v>52</v>
      </c>
      <c r="D237" s="85"/>
      <c r="E237" s="84">
        <v>2054</v>
      </c>
      <c r="F237" s="85"/>
      <c r="G237" s="89">
        <v>-530.44621479010675</v>
      </c>
      <c r="H237" s="85"/>
      <c r="I237" s="89">
        <v>0</v>
      </c>
      <c r="J237" s="85"/>
      <c r="K237" s="89">
        <v>-530.44621479010675</v>
      </c>
      <c r="L237" s="85"/>
      <c r="M237" s="89">
        <f t="shared" si="12"/>
        <v>265</v>
      </c>
      <c r="N237" s="85"/>
      <c r="O237" s="89">
        <f t="shared" si="13"/>
        <v>0</v>
      </c>
      <c r="P237" s="85"/>
      <c r="Q237" s="89">
        <f t="shared" si="11"/>
        <v>265</v>
      </c>
    </row>
    <row r="238" spans="1:17" ht="15.75">
      <c r="A238" s="84"/>
      <c r="B238" s="85"/>
      <c r="C238" s="85"/>
      <c r="D238" s="85"/>
      <c r="E238" s="85"/>
      <c r="F238" s="85"/>
      <c r="G238" s="85"/>
      <c r="H238" s="85"/>
      <c r="I238" s="85"/>
      <c r="J238" s="85"/>
      <c r="K238" s="85"/>
      <c r="L238" s="85"/>
      <c r="M238" s="85"/>
      <c r="N238" s="85"/>
      <c r="O238" s="85"/>
      <c r="P238" s="85"/>
      <c r="Q238" s="85"/>
    </row>
    <row r="239" spans="1:17" hidden="1">
      <c r="C239" s="10" t="s">
        <v>57</v>
      </c>
    </row>
  </sheetData>
  <mergeCells count="6">
    <mergeCell ref="A217:Q217"/>
    <mergeCell ref="A8:Q8"/>
    <mergeCell ref="A9:Q9"/>
    <mergeCell ref="A151:Q151"/>
    <mergeCell ref="A152:Q152"/>
    <mergeCell ref="A216:Q216"/>
  </mergeCells>
  <printOptions horizontalCentered="1"/>
  <pageMargins left="0.75" right="0.5" top="0.5" bottom="0.5" header="0.5" footer="0.5"/>
  <pageSetup scale="65" orientation="portrait" r:id="rId1"/>
  <rowBreaks count="2" manualBreakCount="2">
    <brk id="143" max="16383" man="1"/>
    <brk id="20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4705-40B9-45E0-BF6A-A3F409D05550}">
  <sheetPr>
    <tabColor rgb="FFFFFF00"/>
  </sheetPr>
  <dimension ref="A1"/>
  <sheetViews>
    <sheetView workbookViewId="0">
      <selection activeCell="E37" sqref="E37"/>
    </sheetView>
  </sheetViews>
  <sheetFormatPr defaultRowHeight="14.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F98C-D7D9-4DF4-A7F7-462B6B6FBCC8}">
  <dimension ref="A1:L30"/>
  <sheetViews>
    <sheetView tabSelected="1" topLeftCell="A39" workbookViewId="0">
      <selection activeCell="L29" sqref="L29:L30"/>
    </sheetView>
  </sheetViews>
  <sheetFormatPr defaultRowHeight="15"/>
  <cols>
    <col min="1" max="1" width="9" style="7"/>
    <col min="2" max="2" width="14.875" style="7" bestFit="1" customWidth="1"/>
    <col min="3" max="3" width="10.125" style="7" bestFit="1" customWidth="1"/>
    <col min="4" max="4" width="9" style="7"/>
    <col min="5" max="5" width="15.875" style="7" bestFit="1" customWidth="1"/>
    <col min="6" max="6" width="10.125" style="7" bestFit="1" customWidth="1"/>
    <col min="7" max="16384" width="9" style="7"/>
  </cols>
  <sheetData>
    <row r="1" spans="1:10" ht="15.75">
      <c r="A1" s="75" t="s">
        <v>97</v>
      </c>
      <c r="B1" s="75"/>
      <c r="C1" s="75"/>
      <c r="D1" s="75"/>
      <c r="E1" s="75"/>
      <c r="F1" s="75"/>
      <c r="J1" s="22" t="s">
        <v>120</v>
      </c>
    </row>
    <row r="2" spans="1:10" ht="15.75">
      <c r="A2" s="75"/>
      <c r="B2" s="75"/>
      <c r="C2" s="75"/>
      <c r="D2" s="75"/>
      <c r="E2" s="75"/>
      <c r="F2" s="75"/>
      <c r="J2" s="22" t="s">
        <v>69</v>
      </c>
    </row>
    <row r="3" spans="1:10" ht="15.75">
      <c r="A3" s="75"/>
      <c r="B3" s="75"/>
      <c r="C3" s="75"/>
      <c r="D3" s="75"/>
      <c r="E3" s="75"/>
      <c r="F3" s="75"/>
      <c r="J3" s="23" t="s">
        <v>121</v>
      </c>
    </row>
    <row r="4" spans="1:10" ht="15.75">
      <c r="A4" s="75"/>
      <c r="B4" s="75"/>
      <c r="C4" s="75"/>
      <c r="D4" s="75"/>
      <c r="E4" s="75"/>
      <c r="F4" s="75"/>
      <c r="J4" s="23" t="s">
        <v>122</v>
      </c>
    </row>
    <row r="5" spans="1:10" ht="15.75">
      <c r="A5" s="75"/>
      <c r="B5" s="75" t="s">
        <v>98</v>
      </c>
      <c r="C5" s="95">
        <v>0.4299</v>
      </c>
      <c r="D5" s="75"/>
      <c r="E5" s="75" t="s">
        <v>99</v>
      </c>
      <c r="F5" s="95">
        <v>4.7699999999999999E-2</v>
      </c>
      <c r="J5" s="24"/>
    </row>
    <row r="6" spans="1:10" ht="15.75">
      <c r="A6" s="75"/>
      <c r="B6" s="75" t="s">
        <v>100</v>
      </c>
      <c r="C6" s="95">
        <v>0</v>
      </c>
      <c r="D6" s="75"/>
      <c r="E6" s="75" t="s">
        <v>101</v>
      </c>
      <c r="F6" s="95">
        <v>4.5499999999999999E-2</v>
      </c>
    </row>
    <row r="7" spans="1:10" ht="15.75">
      <c r="A7" s="75"/>
      <c r="B7" s="75" t="s">
        <v>17</v>
      </c>
      <c r="C7" s="95">
        <v>0.57010000000000005</v>
      </c>
      <c r="D7" s="75"/>
      <c r="E7" s="75" t="s">
        <v>102</v>
      </c>
      <c r="F7" s="95">
        <v>0.1075</v>
      </c>
    </row>
    <row r="8" spans="1:10" ht="15.75">
      <c r="A8" s="75"/>
      <c r="B8" s="75"/>
      <c r="C8" s="75"/>
      <c r="D8" s="75"/>
      <c r="E8" s="75"/>
      <c r="F8" s="75"/>
    </row>
    <row r="9" spans="1:10" ht="15.75">
      <c r="A9" s="75"/>
      <c r="B9" s="75" t="s">
        <v>103</v>
      </c>
      <c r="C9" s="95">
        <v>8.1799999999999998E-2</v>
      </c>
      <c r="D9" s="75"/>
      <c r="E9" s="75" t="s">
        <v>104</v>
      </c>
      <c r="F9" s="95">
        <v>9.8100000000000007E-2</v>
      </c>
    </row>
    <row r="10" spans="1:10" ht="15.75">
      <c r="A10" s="75"/>
      <c r="B10" s="75"/>
      <c r="C10" s="75"/>
      <c r="D10" s="75"/>
      <c r="E10" s="75"/>
      <c r="F10" s="75"/>
    </row>
    <row r="11" spans="1:10" ht="15.75">
      <c r="A11" s="75"/>
      <c r="B11" s="75"/>
      <c r="C11" s="75"/>
      <c r="D11" s="75"/>
      <c r="E11" s="75"/>
      <c r="F11" s="75"/>
    </row>
    <row r="29" spans="12:12" ht="15.75">
      <c r="L29" s="96" t="s">
        <v>107</v>
      </c>
    </row>
    <row r="30" spans="12:12" ht="15.75">
      <c r="L30" s="96" t="s">
        <v>108</v>
      </c>
    </row>
  </sheetData>
  <pageMargins left="0.7" right="0.7" top="0.75" bottom="0.75" header="0.3" footer="0.3"/>
  <drawing r:id="rId1"/>
</worksheet>
</file>

<file path=customXML/item5.xml><?xml version="1.0" encoding="utf-8"?>
<properties xmlns="http://www.imanage.com/work/xmlschema">
  <documentid>WORKSITE!70163847.1</documentid>
  <senderid>SUHSM</senderid>
  <senderemail>SSUH@HINCKLEYALLEN.COM</senderemail>
  <lastmodified>2025-11-22T16:23:30.0000000-05:00</lastmodified>
  <database>WORKSITE</database>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fb71415-aff0-46ac-ad8a-1a0b343c080f"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506D7463B7963A458DEBC890CC57F453" ma:contentTypeVersion="14" ma:contentTypeDescription="Create a new document." ma:contentTypeScope="" ma:versionID="937c73ce75e8a05da0ce5f08990ad4db">
  <xsd:schema xmlns:xsd="http://www.w3.org/2001/XMLSchema" xmlns:xs="http://www.w3.org/2001/XMLSchema" xmlns:p="http://schemas.microsoft.com/office/2006/metadata/properties" xmlns:ns1="http://schemas.microsoft.com/sharepoint/v3" xmlns:ns2="06a704af-1093-41df-910a-e362277c20fd" xmlns:ns3="12207773-f8de-4d1c-9b23-15a1acc5427a" targetNamespace="http://schemas.microsoft.com/office/2006/metadata/properties" ma:root="true" ma:fieldsID="11a3e856df3e0dff0f78744fbbb0fd79" ns1:_="" ns2:_="" ns3:_="">
    <xsd:import namespace="http://schemas.microsoft.com/sharepoint/v3"/>
    <xsd:import namespace="06a704af-1093-41df-910a-e362277c20fd"/>
    <xsd:import namespace="12207773-f8de-4d1c-9b23-15a1acc5427a"/>
    <xsd:element name="properties">
      <xsd:complexType>
        <xsd:sequence>
          <xsd:element name="documentManagement">
            <xsd:complexType>
              <xsd:all>
                <xsd:element ref="ns2:Searchable" minOccurs="0"/>
                <xsd:element ref="ns2:e81e820a66454e4dae05b8cd72e410dc"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704af-1093-41df-910a-e362277c20fd" elementFormDefault="qualified">
    <xsd:import namespace="http://schemas.microsoft.com/office/2006/documentManagement/types"/>
    <xsd:import namespace="http://schemas.microsoft.com/office/infopath/2007/PartnerControls"/>
    <xsd:element name="Searchable" ma:index="8" nillable="true" ma:displayName="Searchable" ma:default="0" ma:internalName="Searchable">
      <xsd:simpleType>
        <xsd:restriction base="dms:Boolean"/>
      </xsd:simpleType>
    </xsd:element>
    <xsd:element name="e81e820a66454e4dae05b8cd72e410dc" ma:index="9" nillable="true" ma:taxonomy="true" ma:internalName="e81e820a66454e4dae05b8cd72e410dc" ma:taxonomyFieldName="SearchContentClass" ma:displayName="SearchContentClass" ma:default="" ma:fieldId="{e81e820a-6645-4e4d-ae05-b8cd72e410dc}" ma:sspId="5fb71415-aff0-46ac-ad8a-1a0b343c080f" ma:termSetId="d06009ad-cab7-4623-a608-cc47ab75a0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8c6b672-c429-4d84-96a3-c505823677f8}" ma:internalName="TaxCatchAll" ma:showField="CatchAllData" ma:web="a467a49b-b6f7-4aa4-93f9-c5594d8ee3d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98c6b672-c429-4d84-96a3-c505823677f8}" ma:internalName="TaxCatchAllLabel" ma:readOnly="true" ma:showField="CatchAllDataLabel" ma:web="a467a49b-b6f7-4aa4-93f9-c5594d8ee3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207773-f8de-4d1c-9b23-15a1acc5427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fb71415-aff0-46ac-ad8a-1a0b343c080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archable xmlns="06a704af-1093-41df-910a-e362277c20fd">false</Searchable>
    <_ip_UnifiedCompliancePolicyUIAction xmlns="http://schemas.microsoft.com/sharepoint/v3" xsi:nil="true"/>
    <TaxCatchAll xmlns="06a704af-1093-41df-910a-e362277c20fd" xsi:nil="true"/>
    <_ip_UnifiedCompliancePolicyProperties xmlns="http://schemas.microsoft.com/sharepoint/v3" xsi:nil="true"/>
    <e81e820a66454e4dae05b8cd72e410dc xmlns="06a704af-1093-41df-910a-e362277c20fd">
      <Terms xmlns="http://schemas.microsoft.com/office/infopath/2007/PartnerControls"/>
    </e81e820a66454e4dae05b8cd72e410dc>
    <lcf76f155ced4ddcb4097134ff3c332f xmlns="12207773-f8de-4d1c-9b23-15a1acc5427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45EB1-1E54-4E74-BC26-74A7693400D3}">
  <ds:schemaRefs>
    <ds:schemaRef ds:uri="Microsoft.SharePoint.Taxonomy.ContentTypeSync"/>
  </ds:schemaRefs>
</ds:datastoreItem>
</file>

<file path=customXml/itemProps2.xml><?xml version="1.0" encoding="utf-8"?>
<ds:datastoreItem xmlns:ds="http://schemas.openxmlformats.org/officeDocument/2006/customXml" ds:itemID="{32B9BBCE-B4D8-4F52-9047-FFB1AE648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a704af-1093-41df-910a-e362277c20fd"/>
    <ds:schemaRef ds:uri="12207773-f8de-4d1c-9b23-15a1acc542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70DDAA-81D4-4B18-8BFE-EDA865102224}">
  <ds:schemaRefs>
    <ds:schemaRef ds:uri="http://schemas.microsoft.com/office/2006/metadata/properties"/>
    <ds:schemaRef ds:uri="http://schemas.microsoft.com/office/infopath/2007/PartnerControls"/>
    <ds:schemaRef ds:uri="06a704af-1093-41df-910a-e362277c20fd"/>
    <ds:schemaRef ds:uri="http://schemas.microsoft.com/sharepoint/v3"/>
    <ds:schemaRef ds:uri="12207773-f8de-4d1c-9b23-15a1acc5427a"/>
  </ds:schemaRefs>
</ds:datastoreItem>
</file>

<file path=customXml/itemProps4.xml><?xml version="1.0" encoding="utf-8"?>
<ds:datastoreItem xmlns:ds="http://schemas.openxmlformats.org/officeDocument/2006/customXml" ds:itemID="{545FFCB8-417F-4FB1-A0BC-14D78A95F8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Gas HH</vt:lpstr>
      <vt:lpstr>Summary</vt:lpstr>
      <vt:lpstr>Gas ADIT Details</vt:lpstr>
      <vt:lpstr>WP Support ---&gt;</vt:lpstr>
      <vt:lpstr>Gas Dist WACC</vt:lpstr>
      <vt:lpstr>'Gas ADIT Details'!Print_Area</vt:lpstr>
      <vt:lpstr>'Gas HH'!Print_Area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 Natalie</dc:creator>
  <cp:lastModifiedBy>Abril, Bridget E.</cp:lastModifiedBy>
  <cp:lastPrinted>2025-11-22T18:19:31Z</cp:lastPrinted>
  <dcterms:created xsi:type="dcterms:W3CDTF">2025-11-15T02:23:29Z</dcterms:created>
  <dcterms:modified xsi:type="dcterms:W3CDTF">2025-11-22T21:23:30Z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b28095e7-21cd-4f1b-a182-85eb226f41ae_Enabled">
    <vt:lpwstr>true</vt:lpwstr>
  </property>
  <property fmtid="{D5CDD505-2E9C-101B-9397-08002B2CF9AE}" pid="5" name="MSIP_Label_b28095e7-21cd-4f1b-a182-85eb226f41ae_SetDate">
    <vt:lpwstr>2025-11-15T03:37:38Z</vt:lpwstr>
  </property>
  <property fmtid="{D5CDD505-2E9C-101B-9397-08002B2CF9AE}" pid="6" name="MSIP_Label_b28095e7-21cd-4f1b-a182-85eb226f41ae_Method">
    <vt:lpwstr>Privileged</vt:lpwstr>
  </property>
  <property fmtid="{D5CDD505-2E9C-101B-9397-08002B2CF9AE}" pid="7" name="MSIP_Label_b28095e7-21cd-4f1b-a182-85eb226f41ae_Name">
    <vt:lpwstr>b28095e7-21cd-4f1b-a182-85eb226f41ae</vt:lpwstr>
  </property>
  <property fmtid="{D5CDD505-2E9C-101B-9397-08002B2CF9AE}" pid="8" name="MSIP_Label_b28095e7-21cd-4f1b-a182-85eb226f41ae_SiteId">
    <vt:lpwstr>25b79aa0-07c6-4d65-9c80-df92aacdc157</vt:lpwstr>
  </property>
  <property fmtid="{D5CDD505-2E9C-101B-9397-08002B2CF9AE}" pid="9" name="MSIP_Label_b28095e7-21cd-4f1b-a182-85eb226f41ae_ActionId">
    <vt:lpwstr>a0f09188-c1ab-4f75-8fa6-ea609c1d1415</vt:lpwstr>
  </property>
  <property fmtid="{D5CDD505-2E9C-101B-9397-08002B2CF9AE}" pid="10" name="MSIP_Label_b28095e7-21cd-4f1b-a182-85eb226f41ae_ContentBits">
    <vt:lpwstr>2</vt:lpwstr>
  </property>
  <property fmtid="{D5CDD505-2E9C-101B-9397-08002B2CF9AE}" pid="11" name="MSIP_Label_b28095e7-21cd-4f1b-a182-85eb226f41ae_Tag">
    <vt:lpwstr>10, 0, 1, 1</vt:lpwstr>
  </property>
  <property fmtid="{D5CDD505-2E9C-101B-9397-08002B2CF9AE}" pid="12" name="ContentTypeId">
    <vt:lpwstr>0x010100506D7463B7963A458DEBC890CC57F453</vt:lpwstr>
  </property>
</Properties>
</file>