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D23F7FCA-1DC1-4853-A665-F243ABB27BE9}" xr6:coauthVersionLast="47" xr6:coauthVersionMax="47" xr10:uidLastSave="{00000000-0000-0000-0000-000000000000}"/>
  <bookViews>
    <workbookView xWindow="-103" yWindow="-103" windowWidth="22149" windowHeight="13200" tabRatio="893" xr2:uid="{00000000-000D-0000-FFFF-FFFF00000000}"/>
  </bookViews>
  <sheets>
    <sheet name="Previous YE FERC Pole Cost" sheetId="24" r:id="rId1"/>
    <sheet name="Cable-Only Rate" sheetId="19" r:id="rId2"/>
    <sheet name="Annual Cost 1.1409(e)(2)(ii)" sheetId="16" r:id="rId3"/>
    <sheet name="Telecom (Urbanized 5.0)" sheetId="17" r:id="rId4"/>
    <sheet name="Wireless Antenna" sheetId="27" r:id="rId5"/>
    <sheet name="Public (Municipal)" sheetId="28" r:id="rId6"/>
    <sheet name="Private" sheetId="30" r:id="rId7"/>
    <sheet name="Summary" sheetId="21" r:id="rId8"/>
    <sheet name="X Telecom (Non-Urbanized 3.0) X" sheetId="18" r:id="rId9"/>
  </sheets>
  <definedNames>
    <definedName name="_xlnm.Print_Area" localSheetId="2">'Annual Cost 1.1409(e)(2)(ii)'!$A$1:$I$58</definedName>
    <definedName name="_xlnm.Print_Area" localSheetId="1">'Cable-Only Rate'!$A$1:$J$20</definedName>
    <definedName name="_xlnm.Print_Area" localSheetId="6">Private!$A$1:$I$11</definedName>
    <definedName name="_xlnm.Print_Area" localSheetId="5">'Public (Municipal)'!$A$1:$I$11</definedName>
    <definedName name="_xlnm.Print_Area" localSheetId="7">Summary!$A$1:$I$25</definedName>
    <definedName name="_xlnm.Print_Area" localSheetId="3">'Telecom (Urbanized 5.0)'!$A$1:$L$40</definedName>
    <definedName name="_xlnm.Print_Area" localSheetId="4">'Wireless Antenna'!$A$1:$I$11</definedName>
    <definedName name="_xlnm.Print_Area" localSheetId="8">'X Telecom (Non-Urbanized 3.0) X'!$A$1:$J$37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24" l="1"/>
  <c r="B44" i="24"/>
  <c r="B67" i="24" l="1"/>
  <c r="B56" i="24"/>
  <c r="B39" i="24"/>
  <c r="B30" i="24"/>
  <c r="B18" i="24"/>
  <c r="B32" i="24" s="1"/>
  <c r="B12" i="24"/>
  <c r="B33" i="24" l="1"/>
  <c r="B19" i="24"/>
  <c r="B20" i="24" s="1"/>
  <c r="B40" i="24"/>
  <c r="B41" i="24"/>
  <c r="B64" i="24"/>
  <c r="B42" i="24" l="1"/>
  <c r="B45" i="24"/>
  <c r="B47" i="24" s="1"/>
  <c r="B22" i="24"/>
  <c r="B24" i="24" l="1"/>
  <c r="B74" i="24" s="1"/>
  <c r="B69" i="24"/>
  <c r="F14" i="19" s="1"/>
  <c r="F14" i="16"/>
  <c r="F13" i="16"/>
  <c r="F20" i="17" l="1"/>
  <c r="F20" i="18"/>
  <c r="B75" i="24"/>
  <c r="B76" i="24" s="1"/>
  <c r="F19" i="18"/>
  <c r="F13" i="19"/>
  <c r="F9" i="16"/>
  <c r="F20" i="16" s="1"/>
  <c r="F32" i="18"/>
  <c r="F19" i="17"/>
  <c r="F32" i="17"/>
  <c r="F15" i="16" l="1"/>
  <c r="F21" i="16" s="1"/>
  <c r="F33" i="18" l="1"/>
  <c r="F33" i="17"/>
  <c r="F23" i="16" l="1"/>
  <c r="E12" i="17" l="1"/>
  <c r="F18" i="17" l="1"/>
  <c r="E12" i="18"/>
  <c r="F18" i="18" s="1"/>
  <c r="E9" i="19"/>
  <c r="F12" i="19" s="1"/>
  <c r="F31" i="18" l="1"/>
  <c r="F34" i="18" s="1"/>
  <c r="F31" i="17"/>
  <c r="F21" i="18" l="1"/>
  <c r="F27" i="18" s="1"/>
  <c r="F15" i="19"/>
  <c r="F34" i="17"/>
  <c r="F21" i="17"/>
  <c r="F5" i="28" l="1"/>
  <c r="F8" i="28" s="1"/>
  <c r="F5" i="30"/>
  <c r="F8" i="30" s="1"/>
  <c r="I6" i="21"/>
  <c r="K6" i="21" s="1"/>
  <c r="I12" i="21"/>
  <c r="K12" i="21" s="1"/>
  <c r="F17" i="19"/>
  <c r="F27" i="17"/>
  <c r="F36" i="17" s="1"/>
  <c r="F5" i="27" l="1"/>
  <c r="F8" i="27" s="1"/>
  <c r="F10" i="30"/>
  <c r="K18" i="21" s="1"/>
  <c r="I18" i="21"/>
  <c r="F10" i="28"/>
  <c r="K16" i="21" s="1"/>
  <c r="I16" i="21"/>
  <c r="I10" i="21"/>
  <c r="K10" i="21" s="1"/>
  <c r="F39" i="17"/>
  <c r="F36" i="18"/>
  <c r="I14" i="21" l="1"/>
  <c r="F13" i="27"/>
  <c r="F15" i="27" s="1"/>
  <c r="F10" i="27"/>
  <c r="K14" i="21" s="1"/>
</calcChain>
</file>

<file path=xl/sharedStrings.xml><?xml version="1.0" encoding="utf-8"?>
<sst xmlns="http://schemas.openxmlformats.org/spreadsheetml/2006/main" count="290" uniqueCount="208">
  <si>
    <t>The Narragansett Electric Company dba Rhode Island Energy</t>
  </si>
  <si>
    <t>Input Cell</t>
  </si>
  <si>
    <t>Annual Pole Cost Calculation</t>
  </si>
  <si>
    <t>Year End 2024</t>
  </si>
  <si>
    <t>Formula</t>
  </si>
  <si>
    <t>Linked Cell (Future Use)</t>
  </si>
  <si>
    <t>Cut &amp; Pasted Manually from FERC Form 1</t>
  </si>
  <si>
    <t>Copied From a Previous Cell</t>
  </si>
  <si>
    <t>Net Cost of a Bare Pole Calculation</t>
  </si>
  <si>
    <t>Source</t>
  </si>
  <si>
    <t>Gross Distribution Plant</t>
  </si>
  <si>
    <t>207, line 75(g)</t>
  </si>
  <si>
    <t>Gross Pole Investment (Acct. 364)</t>
  </si>
  <si>
    <t>207, line 64(g)</t>
  </si>
  <si>
    <t>Distribution Plant Accumulated Depreciation</t>
  </si>
  <si>
    <t>219, line 26 (b)</t>
  </si>
  <si>
    <t>Depreciation Reserve (Poles)</t>
  </si>
  <si>
    <t>B10/B9*B11</t>
  </si>
  <si>
    <t>Gross Plant Investment (Electric)</t>
  </si>
  <si>
    <t>200, line 8('c)</t>
  </si>
  <si>
    <t>Input - Accumulated Deferred Taxes (page 273, 8(k))</t>
  </si>
  <si>
    <t>273, 8(k)</t>
  </si>
  <si>
    <t>Input - Accumulated Deferred Taxes (page 275, 2(k))</t>
  </si>
  <si>
    <t>275, 2(k)</t>
  </si>
  <si>
    <t>Input - Accumulated Deferred Taxes (page 277, 9(k))</t>
  </si>
  <si>
    <t>277, 9(k)</t>
  </si>
  <si>
    <t>Input - Accumulated Deferred Taxes (page 234, 8('c))</t>
  </si>
  <si>
    <t>234, 8('c)</t>
  </si>
  <si>
    <t>Accumulated Deferred Taxes (Electric)(190, 281-3)</t>
  </si>
  <si>
    <t>B14+B15+B16-B17</t>
  </si>
  <si>
    <t>Accumulated Deferred Taxes(Accts. 190, 281-3)(Poles)</t>
  </si>
  <si>
    <t>B10/B13*B18</t>
  </si>
  <si>
    <t>Net Pole Investment</t>
  </si>
  <si>
    <t>B10-B12-B19</t>
  </si>
  <si>
    <t>Appurtenances Factor</t>
  </si>
  <si>
    <t>See Acct 364 Data - Tab 2</t>
  </si>
  <si>
    <t>Net Pole Investment Allocable to Attachments</t>
  </si>
  <si>
    <t>B20*B21</t>
  </si>
  <si>
    <t>Total Number of Poles (Acct 364 Dist)</t>
  </si>
  <si>
    <t>See Acct 364 Data - Pole Equivalents</t>
  </si>
  <si>
    <t>Net Cost of a Bare Pole</t>
  </si>
  <si>
    <t>B22/B23</t>
  </si>
  <si>
    <t>Carrying Charge Calculation (5 Total Components Below)</t>
  </si>
  <si>
    <t>Total General and Administrative</t>
  </si>
  <si>
    <t>323, 197(b)</t>
  </si>
  <si>
    <t>B13 (already entered above)</t>
  </si>
  <si>
    <t>Depreciation Reserve (Electric)</t>
  </si>
  <si>
    <t>200, line 22('c)</t>
  </si>
  <si>
    <t>B18 (already calculated above)</t>
  </si>
  <si>
    <t>Administrative Carrying Charge (1)</t>
  </si>
  <si>
    <t>B29/(B30-B31-B32)</t>
  </si>
  <si>
    <t>Account 593 (Maintenance of Overhead Lines)</t>
  </si>
  <si>
    <t>322, line 149(b)</t>
  </si>
  <si>
    <t>Input - Investment in Accts 364, 365 &amp; 369 (page 207, 64(g))</t>
  </si>
  <si>
    <t>Input - Investment in Accts 364, 365 &amp; 369 (page 207, 65(g))</t>
  </si>
  <si>
    <t>207, line 65(g)</t>
  </si>
  <si>
    <t>Input - Investment in Accts 364, 365 &amp; 369 (page 207, 69(g))</t>
  </si>
  <si>
    <t>207, line 69(g)</t>
  </si>
  <si>
    <t>Investment in Accts. 364, 365 &amp; 369</t>
  </si>
  <si>
    <t>B36+B37+B38</t>
  </si>
  <si>
    <t>Depreciation (Poles) related to Accts. 364, 365 &amp; 369</t>
  </si>
  <si>
    <t>B39/B9*B11</t>
  </si>
  <si>
    <t>Accumulate Deferred Income Taxes for 364, 365 &amp; 369</t>
  </si>
  <si>
    <t>B39/B13*B18</t>
  </si>
  <si>
    <t>Maintenance Carrying Charge (2)</t>
  </si>
  <si>
    <t>B35/(B39-B40-B41)</t>
  </si>
  <si>
    <t>B10 (already entered above)</t>
  </si>
  <si>
    <t>B20 (already calculated above)</t>
  </si>
  <si>
    <t>Depreciation Rate for Gross Pole Investment</t>
  </si>
  <si>
    <t>Follow Acct 364 - 337, line 43(e ) - 45 years</t>
  </si>
  <si>
    <t>Depreciation Carrying Charge (3)</t>
  </si>
  <si>
    <t>B44/B45*B46</t>
  </si>
  <si>
    <t>Input Taxes - Taxes Other Than Income Taxes (408.1)</t>
  </si>
  <si>
    <t>114, line 14('c)</t>
  </si>
  <si>
    <t>Input Taxes - Income Taxes Federal (409.1)</t>
  </si>
  <si>
    <t>114, line 15('c)</t>
  </si>
  <si>
    <t>Input Taxes - Income Taxes Other (409.1)</t>
  </si>
  <si>
    <t>114, line 16('c)</t>
  </si>
  <si>
    <t>Input Taxes - Provision for Deferred Income Taxes (410.1)</t>
  </si>
  <si>
    <t>114, line 17('c)</t>
  </si>
  <si>
    <t>Input Taxes - Investment Tax Credit Adjustment - Net (411.4)</t>
  </si>
  <si>
    <t>114, line 19('c)</t>
  </si>
  <si>
    <t>Input Taxes - (Less) Provision for Deferred Income Taxes - Cr (411.1)</t>
  </si>
  <si>
    <t>114, line 18('c)</t>
  </si>
  <si>
    <t>Taxes (Accts. 408.1 + 409.1 + 410.1 + 411.4 - 411.1)</t>
  </si>
  <si>
    <t>B50+B51+B52+B53+B54-B55</t>
  </si>
  <si>
    <t>Gross Plant Investment (Total Plant)</t>
  </si>
  <si>
    <t>200, 8(b) (Total Plant)</t>
  </si>
  <si>
    <t>Depreciation Reserve (Total Plant)</t>
  </si>
  <si>
    <t>200, 22(b) (Total Plant)</t>
  </si>
  <si>
    <t>Input - Accumulated Deferred Taxes (page 273, 17(k))</t>
  </si>
  <si>
    <t>273, 17(k)</t>
  </si>
  <si>
    <t>Input - Accumulated Deferred Taxes (page 275, 9(k))</t>
  </si>
  <si>
    <t>275, 9(k)</t>
  </si>
  <si>
    <t>Input - Accumulated Deferred Taxes (page 277, 19(k))</t>
  </si>
  <si>
    <t>277, 19(k)</t>
  </si>
  <si>
    <t>Input - Accumulated Deferred Taxes (page 234, 18('c))</t>
  </si>
  <si>
    <t>234, 18('c)</t>
  </si>
  <si>
    <t>Accumulated Deferred Taxes (Total Plant)(190, 281-3)</t>
  </si>
  <si>
    <t>B59+B60+B61-B62</t>
  </si>
  <si>
    <t>Taxes Carrying Charge (4)</t>
  </si>
  <si>
    <t>B56/(B57-B58-B63)</t>
  </si>
  <si>
    <t xml:space="preserve">Rate of Return </t>
  </si>
  <si>
    <t>Latest ROR approved by RIE PUC</t>
  </si>
  <si>
    <t>Return Carrying Charge (5)</t>
  </si>
  <si>
    <t>Total Carrying Charges (sum of five above)</t>
  </si>
  <si>
    <t>B33+B42+B47+B64+B67</t>
  </si>
  <si>
    <t>ANNUAL POLE COST CALCULATION</t>
  </si>
  <si>
    <t>B24</t>
  </si>
  <si>
    <t>Total Carrying Charges</t>
  </si>
  <si>
    <t>B69</t>
  </si>
  <si>
    <t>Annual Cost Per Pole</t>
  </si>
  <si>
    <t>B74*B75</t>
  </si>
  <si>
    <t>CABLE-ONLY RATE</t>
  </si>
  <si>
    <t>The Narragansett Electric Company dba Rhode Island Energy (Year-End 2024)</t>
  </si>
  <si>
    <t>Attacher Responsibility Percentage</t>
  </si>
  <si>
    <t>Space Occupied</t>
  </si>
  <si>
    <t>FCC Presumption</t>
  </si>
  <si>
    <t>Usable Space</t>
  </si>
  <si>
    <t>2019 Audit Data</t>
  </si>
  <si>
    <t>Attacher Responsibilty Percentage</t>
  </si>
  <si>
    <t>E8/E9</t>
  </si>
  <si>
    <t>E10</t>
  </si>
  <si>
    <t>Previous YE FERC Pole Cost, B74</t>
  </si>
  <si>
    <t>Previous YE FERC Pole Cost, B69</t>
  </si>
  <si>
    <t>Cable-Only Rate (100% Pole Ownership)</t>
  </si>
  <si>
    <t>F13*F14*F15</t>
  </si>
  <si>
    <t>Cable-Only Rate (Joint Ownership - 50%)</t>
  </si>
  <si>
    <t>F16/2</t>
  </si>
  <si>
    <t>Annual Pole Cost Calculation (Year-End 2024)</t>
  </si>
  <si>
    <t>(April 7, 2011 Order New Telecom Rate Calculation per 47 C.F.R. Sec. 1.1409(e)(2)(ii))</t>
  </si>
  <si>
    <t>.</t>
  </si>
  <si>
    <t>Carrying Charge Calculation</t>
  </si>
  <si>
    <t>Administrative Carrying Charge</t>
  </si>
  <si>
    <t>Previous YE FERC Pole Cost, B33</t>
  </si>
  <si>
    <t>Maintenance Carrying Charge</t>
  </si>
  <si>
    <t>Previous YE FERC Pole Cost, B42</t>
  </si>
  <si>
    <t>F17+F18</t>
  </si>
  <si>
    <t xml:space="preserve"> </t>
  </si>
  <si>
    <t>F9</t>
  </si>
  <si>
    <t>F15</t>
  </si>
  <si>
    <t>F20*F21</t>
  </si>
  <si>
    <t>TELECOM RATE - Urbanized (5 Attaching Entities)</t>
  </si>
  <si>
    <t>FCC Formula</t>
  </si>
  <si>
    <t>Unusable Space</t>
  </si>
  <si>
    <t>Number of Attaching Entities</t>
  </si>
  <si>
    <t>Pole Height</t>
  </si>
  <si>
    <t>DRG Audit not FCC Presumption</t>
  </si>
  <si>
    <t>(E8+(E9*(E10/E11)))/E12</t>
  </si>
  <si>
    <t>PRE-EXISTING TELECOM RATE (pre-April 7, 2011 Order)</t>
  </si>
  <si>
    <t>E13</t>
  </si>
  <si>
    <t xml:space="preserve">PRE-EXISTING TELECOM RATE (URBANIZED) </t>
  </si>
  <si>
    <t>F21*F22*F23</t>
  </si>
  <si>
    <t>NEW FCC FORMULAS (April 7, 2011 Order)</t>
  </si>
  <si>
    <t>47 C.F.R. Section 1.1409(e)(2)(i)</t>
  </si>
  <si>
    <t>F24*0.66</t>
  </si>
  <si>
    <t>47 C.F.R. Section 1.1409(e)(2)(ii)</t>
  </si>
  <si>
    <t>1.1409(e)(2)(ii) Worksheet, F15</t>
  </si>
  <si>
    <t>1.1409(e)(2)(ii) Rate (Urbanized)</t>
  </si>
  <si>
    <t>F36*F37*F38</t>
  </si>
  <si>
    <t>NEW TELECOM RATE (URBANIZED)</t>
  </si>
  <si>
    <t>Higher of F32 or F39</t>
  </si>
  <si>
    <t>100% Pole Ownership</t>
  </si>
  <si>
    <t>F41/2</t>
  </si>
  <si>
    <t>Joint Ownership Pole (50%)</t>
  </si>
  <si>
    <t>WIRELESS ANTENNA RATES</t>
  </si>
  <si>
    <t>Per Foot FCC Telecom Rate</t>
  </si>
  <si>
    <t>Telecom (Urbanized 5.0), F41</t>
  </si>
  <si>
    <t>Wireless Antenna Pole Use Factor</t>
  </si>
  <si>
    <t xml:space="preserve">RIE Pole Use Factor for Wireless Antennas </t>
  </si>
  <si>
    <t>Wireless Antenna Rate (Solely Owned Pole)</t>
  </si>
  <si>
    <t>F6*F7</t>
  </si>
  <si>
    <t>Wireless Antenna Rate (Joint Ownership - 50%)</t>
  </si>
  <si>
    <t>F9/2</t>
  </si>
  <si>
    <t>Private Wireless Antenna Rate (Solely Owned Pole)</t>
  </si>
  <si>
    <t>F9*2</t>
  </si>
  <si>
    <t>Private Wireless Antenna Rate (Joint Ownership - 50%)</t>
  </si>
  <si>
    <t>F15/2</t>
  </si>
  <si>
    <t>PUBLIC (Municipal) Rates</t>
  </si>
  <si>
    <t>Per Foot FCC Cable Rate</t>
  </si>
  <si>
    <t>Cable-Only Rate, F16</t>
  </si>
  <si>
    <t>Public (Municipal) Factor</t>
  </si>
  <si>
    <t>Public (Municipal) Rate (Solely Owned Pole)</t>
  </si>
  <si>
    <t>Public (Municipal) Rate (Joint Ownership - 50%)</t>
  </si>
  <si>
    <t>PRIVATE Rates</t>
  </si>
  <si>
    <t>Private Factor</t>
  </si>
  <si>
    <t>Private Rate (Solely Owned Pole)</t>
  </si>
  <si>
    <t>Private Rate (Joint Ownership - 50%)</t>
  </si>
  <si>
    <t>SUMMARY OF RATES</t>
  </si>
  <si>
    <t>Solely Owned Poles</t>
  </si>
  <si>
    <t>Joint Ownership Poles</t>
  </si>
  <si>
    <t>Pre-2011 Order</t>
  </si>
  <si>
    <t>Telecom (Urbanized 5.0) - NOT Used for Billing</t>
  </si>
  <si>
    <t>Post-2011 Order</t>
  </si>
  <si>
    <t>Telecom (Urbanized 5.0)</t>
  </si>
  <si>
    <t>Cable Rate</t>
  </si>
  <si>
    <t>Wireless Antenna</t>
  </si>
  <si>
    <t>Public (Municipal)</t>
  </si>
  <si>
    <t>Private</t>
  </si>
  <si>
    <t>UG Conduit &amp; Duct Rental Rate</t>
  </si>
  <si>
    <t>From 02_Narragansett RIE Rates 2025 UG Conduit (Year-End 2023) FINAL</t>
  </si>
  <si>
    <t>TELECOM RATE - Non-Urbanized (3 Attaching Entities)</t>
  </si>
  <si>
    <t>* NOTE - Does Not Apply for RIE (Urbanized Utility)</t>
  </si>
  <si>
    <t>The Narragansett Electric Company dba Rhode Island Energy (Year-End 2023)</t>
  </si>
  <si>
    <t>PRE-EXISTING TELECOM RATE (NON-URBANIZED)</t>
  </si>
  <si>
    <t>F24*0.44</t>
  </si>
  <si>
    <t>1.1409(e)(2)(ii) Rate (Non-Urbanized)</t>
  </si>
  <si>
    <t>NEW TELECOM RATE (NON-URBANIZED)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</si>
</sst>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000"/>
    <numFmt numFmtId="166" formatCode="0.000000"/>
    <numFmt numFmtId="167" formatCode="0.0"/>
    <numFmt numFmtId="168" formatCode="#,##0.000000000"/>
    <numFmt numFmtId="169" formatCode="#,##0.0000000"/>
    <numFmt numFmtId="170" formatCode="0.000000000"/>
    <numFmt numFmtId="171" formatCode="#0;&quot;-&quot;#0;#0;_(@_)"/>
    <numFmt numFmtId="172" formatCode="* #,##0;* \(#,##0\);* &quot;-&quot;;_(@_)"/>
    <numFmt numFmtId="173" formatCode="#0.00;&quot;-&quot;#0.00;#0.00;_(@_)"/>
    <numFmt numFmtId="174" formatCode="#0.0000000000;&quot;-&quot;#0.0000000000;#0.0000000000;_(@_)"/>
    <numFmt numFmtId="175" formatCode="* #,##0.0000000000;* \(#,##0.0000000000\);* &quot;-&quot;;_(@_)"/>
    <numFmt numFmtId="176" formatCode="#0.0000;&quot;-&quot;#0.0000;#0.0000;_(@_)"/>
    <numFmt numFmtId="177" formatCode="#0.0000000;&quot;-&quot;#0.0000000;#0.0000000;_(@_)"/>
    <numFmt numFmtId="178" formatCode="* #,##0.0000000;* \(#,##0.0000000\);* &quot;-&quot;;_(@_)"/>
    <numFmt numFmtId="179" formatCode="_(* #,##0_);_(* \(#,##0\);_(* &quot;-&quot;??_);_(@_)"/>
    <numFmt numFmtId="180" formatCode="&quot;$&quot;#,##0.00"/>
    <numFmt numFmtId="181" formatCode="&quot;$&quot;#,##0"/>
    <numFmt numFmtId="182" formatCode="_(* #,##0.0_);_(* \(#,##0.0\);_(* &quot;-&quot;??_);_(@_)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8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10"/>
      <name val="Arial"/>
      <family val="2"/>
    </font>
    <font>
      <b/>
      <u/>
      <sz val="10"/>
      <color indexed="12"/>
      <name val="Arial"/>
      <family val="2"/>
    </font>
    <font>
      <b/>
      <sz val="9"/>
      <color indexed="12"/>
      <name val="Arial"/>
      <family val="2"/>
    </font>
    <font>
      <sz val="12"/>
      <color indexed="12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u/>
      <sz val="10"/>
      <color indexed="12"/>
      <name val="Arial"/>
      <family val="2"/>
    </font>
    <font>
      <b/>
      <u/>
      <sz val="14"/>
      <name val="Arial"/>
      <family val="2"/>
    </font>
    <font>
      <sz val="10"/>
      <name val="MS Sans Serif"/>
      <family val="2"/>
    </font>
    <font>
      <b/>
      <i/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C00000"/>
      <name val="Arial"/>
      <family val="2"/>
    </font>
    <font>
      <i/>
      <sz val="10"/>
      <color rgb="FFC00000"/>
      <name val="Arial"/>
      <family val="2"/>
    </font>
    <font>
      <b/>
      <i/>
      <sz val="10"/>
      <color rgb="FFFF0000"/>
      <name val="Arial"/>
      <family val="2"/>
    </font>
    <font>
      <sz val="10"/>
      <name val="Arial"/>
      <family val="2"/>
    </font>
    <font>
      <b/>
      <i/>
      <u/>
      <sz val="12"/>
      <color rgb="FFC00000"/>
      <name val="Arial"/>
      <family val="2"/>
    </font>
    <font>
      <b/>
      <i/>
      <u/>
      <sz val="10"/>
      <color theme="5" tint="-0.249977111117893"/>
      <name val="Arial"/>
      <family val="2"/>
    </font>
    <font>
      <i/>
      <sz val="10"/>
      <color theme="5" tint="-0.249977111117893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i/>
      <sz val="10"/>
      <color rgb="FFC00000"/>
      <name val="Arial"/>
      <family val="2"/>
    </font>
    <font>
      <b/>
      <i/>
      <sz val="10"/>
      <color rgb="FF7030A0"/>
      <name val="Arial"/>
      <family val="2"/>
    </font>
    <font>
      <b/>
      <i/>
      <sz val="10"/>
      <color rgb="FF0070C0"/>
      <name val="Arial"/>
      <family val="2"/>
    </font>
    <font>
      <b/>
      <u/>
      <sz val="12"/>
      <name val="Arial"/>
      <family val="2"/>
    </font>
    <font>
      <b/>
      <i/>
      <sz val="10"/>
      <color rgb="FF0000FF"/>
      <name val="Arial"/>
      <family val="2"/>
    </font>
    <font>
      <b/>
      <i/>
      <sz val="10"/>
      <color rgb="FF000000"/>
      <name val="Arial"/>
      <family val="2"/>
    </font>
    <font>
      <b/>
      <i/>
      <u/>
      <sz val="12"/>
      <color rgb="FFFF0000"/>
      <name val="Arial"/>
      <family val="2"/>
    </font>
    <font>
      <b/>
      <i/>
      <sz val="10"/>
      <color theme="5"/>
      <name val="Arial"/>
      <family val="2"/>
    </font>
    <font>
      <i/>
      <sz val="10"/>
      <color rgb="FF0000FF"/>
      <name val="Arial"/>
      <family val="2"/>
    </font>
    <font>
      <b/>
      <sz val="12"/>
      <color theme="3"/>
      <name val="Arial"/>
      <family val="2"/>
    </font>
    <font>
      <b/>
      <sz val="11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E32E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E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1" fillId="0" borderId="0" applyNumberFormat="0" applyFont="0" applyFill="0" applyBorder="0" applyAlignment="0" applyProtection="0">
      <alignment horizontal="left"/>
    </xf>
    <xf numFmtId="4" fontId="21" fillId="0" borderId="0" applyFont="0" applyFill="0" applyBorder="0" applyAlignment="0" applyProtection="0"/>
    <xf numFmtId="0" fontId="21" fillId="3" borderId="0" applyNumberFormat="0" applyFont="0" applyBorder="0" applyAlignment="0" applyProtection="0"/>
    <xf numFmtId="0" fontId="10" fillId="0" borderId="0"/>
    <xf numFmtId="0" fontId="24" fillId="0" borderId="0" applyBorder="0">
      <alignment wrapText="1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6" fillId="0" borderId="0" xfId="0" applyFont="1"/>
    <xf numFmtId="0" fontId="0" fillId="0" borderId="4" xfId="0" applyBorder="1"/>
    <xf numFmtId="0" fontId="2" fillId="0" borderId="3" xfId="0" applyFont="1" applyBorder="1"/>
    <xf numFmtId="0" fontId="4" fillId="0" borderId="0" xfId="0" applyFont="1"/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2" fontId="0" fillId="0" borderId="3" xfId="0" applyNumberFormat="1" applyBorder="1"/>
    <xf numFmtId="2" fontId="3" fillId="0" borderId="0" xfId="0" applyNumberFormat="1" applyFont="1"/>
    <xf numFmtId="0" fontId="3" fillId="0" borderId="3" xfId="0" applyFont="1" applyBorder="1"/>
    <xf numFmtId="0" fontId="5" fillId="0" borderId="0" xfId="0" applyFont="1"/>
    <xf numFmtId="0" fontId="4" fillId="0" borderId="3" xfId="0" applyFont="1" applyBorder="1"/>
    <xf numFmtId="3" fontId="7" fillId="0" borderId="0" xfId="0" applyNumberFormat="1" applyFont="1"/>
    <xf numFmtId="0" fontId="7" fillId="0" borderId="0" xfId="0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164" fontId="0" fillId="0" borderId="0" xfId="0" applyNumberFormat="1"/>
    <xf numFmtId="0" fontId="6" fillId="0" borderId="3" xfId="0" applyFont="1" applyBorder="1"/>
    <xf numFmtId="0" fontId="10" fillId="0" borderId="0" xfId="0" applyFont="1"/>
    <xf numFmtId="166" fontId="7" fillId="0" borderId="0" xfId="0" applyNumberFormat="1" applyFont="1"/>
    <xf numFmtId="2" fontId="7" fillId="0" borderId="0" xfId="0" applyNumberFormat="1" applyFont="1"/>
    <xf numFmtId="0" fontId="11" fillId="0" borderId="0" xfId="0" applyFont="1"/>
    <xf numFmtId="2" fontId="12" fillId="0" borderId="0" xfId="0" applyNumberFormat="1" applyFont="1"/>
    <xf numFmtId="166" fontId="11" fillId="0" borderId="0" xfId="0" applyNumberFormat="1" applyFont="1"/>
    <xf numFmtId="4" fontId="0" fillId="0" borderId="0" xfId="0" applyNumberFormat="1"/>
    <xf numFmtId="0" fontId="1" fillId="0" borderId="0" xfId="0" applyFont="1"/>
    <xf numFmtId="0" fontId="13" fillId="0" borderId="4" xfId="0" applyFont="1" applyBorder="1"/>
    <xf numFmtId="0" fontId="13" fillId="0" borderId="0" xfId="0" applyFont="1"/>
    <xf numFmtId="0" fontId="3" fillId="0" borderId="0" xfId="0" applyFont="1"/>
    <xf numFmtId="0" fontId="14" fillId="0" borderId="0" xfId="0" applyFont="1"/>
    <xf numFmtId="0" fontId="9" fillId="0" borderId="4" xfId="0" applyFont="1" applyBorder="1"/>
    <xf numFmtId="168" fontId="0" fillId="0" borderId="0" xfId="0" applyNumberFormat="1"/>
    <xf numFmtId="0" fontId="15" fillId="0" borderId="0" xfId="0" applyFont="1"/>
    <xf numFmtId="0" fontId="16" fillId="0" borderId="0" xfId="0" applyFont="1"/>
    <xf numFmtId="43" fontId="12" fillId="0" borderId="0" xfId="0" applyNumberFormat="1" applyFont="1"/>
    <xf numFmtId="4" fontId="12" fillId="0" borderId="0" xfId="0" applyNumberFormat="1" applyFont="1"/>
    <xf numFmtId="44" fontId="12" fillId="0" borderId="0" xfId="0" applyNumberFormat="1" applyFont="1"/>
    <xf numFmtId="0" fontId="2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0" xfId="0" quotePrefix="1" applyFont="1"/>
    <xf numFmtId="170" fontId="7" fillId="0" borderId="0" xfId="0" applyNumberFormat="1" applyFont="1"/>
    <xf numFmtId="0" fontId="20" fillId="0" borderId="0" xfId="0" applyFont="1"/>
    <xf numFmtId="2" fontId="3" fillId="4" borderId="0" xfId="0" applyNumberFormat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2" fontId="6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2" fillId="0" borderId="0" xfId="0" applyFont="1"/>
    <xf numFmtId="0" fontId="23" fillId="6" borderId="0" xfId="0" applyFont="1" applyFill="1" applyAlignment="1">
      <alignment horizontal="center" wrapText="1"/>
    </xf>
    <xf numFmtId="0" fontId="24" fillId="2" borderId="0" xfId="0" applyFont="1" applyFill="1" applyAlignment="1">
      <alignment wrapText="1"/>
    </xf>
    <xf numFmtId="0" fontId="24" fillId="0" borderId="0" xfId="7" applyAlignment="1"/>
    <xf numFmtId="0" fontId="24" fillId="0" borderId="0" xfId="7">
      <alignment wrapText="1"/>
    </xf>
    <xf numFmtId="0" fontId="24" fillId="7" borderId="0" xfId="0" applyFont="1" applyFill="1" applyAlignment="1">
      <alignment wrapText="1"/>
    </xf>
    <xf numFmtId="0" fontId="24" fillId="8" borderId="0" xfId="0" applyFont="1" applyFill="1" applyAlignment="1">
      <alignment wrapText="1"/>
    </xf>
    <xf numFmtId="0" fontId="0" fillId="9" borderId="0" xfId="0" applyFill="1"/>
    <xf numFmtId="0" fontId="25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0" fillId="9" borderId="0" xfId="0" applyNumberFormat="1" applyFill="1"/>
    <xf numFmtId="172" fontId="24" fillId="7" borderId="0" xfId="0" applyNumberFormat="1" applyFont="1" applyFill="1" applyAlignment="1">
      <alignment wrapText="1"/>
    </xf>
    <xf numFmtId="172" fontId="24" fillId="2" borderId="0" xfId="0" applyNumberFormat="1" applyFont="1" applyFill="1" applyAlignment="1">
      <alignment wrapText="1"/>
    </xf>
    <xf numFmtId="174" fontId="24" fillId="7" borderId="0" xfId="0" applyNumberFormat="1" applyFont="1" applyFill="1" applyAlignment="1">
      <alignment wrapText="1"/>
    </xf>
    <xf numFmtId="175" fontId="24" fillId="7" borderId="0" xfId="0" applyNumberFormat="1" applyFont="1" applyFill="1" applyAlignment="1">
      <alignment wrapText="1"/>
    </xf>
    <xf numFmtId="176" fontId="24" fillId="2" borderId="0" xfId="0" applyNumberFormat="1" applyFont="1" applyFill="1" applyAlignment="1">
      <alignment wrapText="1"/>
    </xf>
    <xf numFmtId="176" fontId="24" fillId="7" borderId="0" xfId="0" applyNumberFormat="1" applyFont="1" applyFill="1" applyAlignment="1">
      <alignment wrapText="1"/>
    </xf>
    <xf numFmtId="178" fontId="24" fillId="7" borderId="0" xfId="0" applyNumberFormat="1" applyFont="1" applyFill="1" applyAlignment="1">
      <alignment wrapText="1"/>
    </xf>
    <xf numFmtId="169" fontId="7" fillId="0" borderId="0" xfId="0" applyNumberFormat="1" applyFont="1"/>
    <xf numFmtId="168" fontId="7" fillId="0" borderId="0" xfId="0" applyNumberFormat="1" applyFont="1"/>
    <xf numFmtId="0" fontId="26" fillId="0" borderId="0" xfId="0" applyFont="1" applyAlignment="1">
      <alignment horizontal="right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6" fillId="0" borderId="3" xfId="0" applyFont="1" applyBorder="1"/>
    <xf numFmtId="0" fontId="5" fillId="0" borderId="0" xfId="0" applyFont="1" applyAlignment="1">
      <alignment horizontal="center"/>
    </xf>
    <xf numFmtId="3" fontId="0" fillId="5" borderId="0" xfId="0" applyNumberFormat="1" applyFill="1"/>
    <xf numFmtId="176" fontId="24" fillId="9" borderId="0" xfId="0" applyNumberFormat="1" applyFont="1" applyFill="1" applyAlignment="1">
      <alignment wrapText="1"/>
    </xf>
    <xf numFmtId="0" fontId="0" fillId="5" borderId="0" xfId="0" applyFill="1"/>
    <xf numFmtId="0" fontId="25" fillId="0" borderId="0" xfId="7" applyFont="1">
      <alignment wrapText="1"/>
    </xf>
    <xf numFmtId="173" fontId="25" fillId="7" borderId="0" xfId="0" applyNumberFormat="1" applyFont="1" applyFill="1" applyAlignment="1">
      <alignment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29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30" fillId="0" borderId="3" xfId="0" applyFont="1" applyBorder="1"/>
    <xf numFmtId="0" fontId="20" fillId="0" borderId="0" xfId="0" applyFont="1" applyAlignment="1">
      <alignment horizontal="center"/>
    </xf>
    <xf numFmtId="177" fontId="25" fillId="7" borderId="0" xfId="0" applyNumberFormat="1" applyFont="1" applyFill="1" applyAlignment="1">
      <alignment wrapText="1"/>
    </xf>
    <xf numFmtId="3" fontId="1" fillId="0" borderId="0" xfId="0" applyNumberFormat="1" applyFont="1"/>
    <xf numFmtId="179" fontId="0" fillId="0" borderId="0" xfId="10" applyNumberFormat="1" applyFont="1"/>
    <xf numFmtId="0" fontId="1" fillId="0" borderId="0" xfId="0" applyFont="1" applyAlignment="1">
      <alignment horizontal="right"/>
    </xf>
    <xf numFmtId="179" fontId="1" fillId="0" borderId="0" xfId="10" applyNumberFormat="1" applyFont="1"/>
    <xf numFmtId="0" fontId="32" fillId="0" borderId="3" xfId="0" applyFont="1" applyBorder="1"/>
    <xf numFmtId="3" fontId="0" fillId="10" borderId="0" xfId="0" applyNumberFormat="1" applyFill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43" fillId="0" borderId="0" xfId="7" applyFont="1">
      <alignment wrapText="1"/>
    </xf>
    <xf numFmtId="0" fontId="41" fillId="0" borderId="0" xfId="0" applyFont="1"/>
    <xf numFmtId="179" fontId="0" fillId="0" borderId="0" xfId="10" applyNumberFormat="1" applyFont="1" applyFill="1"/>
    <xf numFmtId="180" fontId="0" fillId="0" borderId="0" xfId="0" applyNumberFormat="1"/>
    <xf numFmtId="0" fontId="39" fillId="0" borderId="0" xfId="0" applyFont="1"/>
    <xf numFmtId="0" fontId="42" fillId="0" borderId="0" xfId="0" applyFont="1"/>
    <xf numFmtId="180" fontId="28" fillId="0" borderId="0" xfId="0" applyNumberFormat="1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81" fontId="0" fillId="0" borderId="0" xfId="0" applyNumberFormat="1"/>
    <xf numFmtId="181" fontId="2" fillId="0" borderId="0" xfId="0" applyNumberFormat="1" applyFont="1"/>
    <xf numFmtId="181" fontId="22" fillId="0" borderId="0" xfId="0" applyNumberFormat="1" applyFont="1"/>
    <xf numFmtId="0" fontId="28" fillId="0" borderId="0" xfId="0" applyFont="1" applyAlignment="1">
      <alignment horizontal="right"/>
    </xf>
    <xf numFmtId="0" fontId="39" fillId="0" borderId="0" xfId="0" applyFont="1" applyAlignment="1">
      <alignment horizontal="left"/>
    </xf>
    <xf numFmtId="9" fontId="2" fillId="0" borderId="0" xfId="11" applyFont="1" applyFill="1"/>
    <xf numFmtId="0" fontId="40" fillId="0" borderId="0" xfId="0" applyFont="1"/>
    <xf numFmtId="0" fontId="44" fillId="0" borderId="3" xfId="0" applyFont="1" applyBorder="1"/>
    <xf numFmtId="1" fontId="24" fillId="9" borderId="0" xfId="0" applyNumberFormat="1" applyFont="1" applyFill="1" applyAlignment="1">
      <alignment wrapText="1"/>
    </xf>
    <xf numFmtId="2" fontId="1" fillId="0" borderId="0" xfId="0" applyNumberFormat="1" applyFont="1"/>
    <xf numFmtId="0" fontId="46" fillId="0" borderId="0" xfId="0" applyFont="1"/>
    <xf numFmtId="167" fontId="1" fillId="0" borderId="0" xfId="0" applyNumberFormat="1" applyFont="1"/>
    <xf numFmtId="182" fontId="1" fillId="0" borderId="0" xfId="10" applyNumberFormat="1" applyFont="1"/>
    <xf numFmtId="0" fontId="45" fillId="0" borderId="0" xfId="0" applyFont="1"/>
    <xf numFmtId="2" fontId="47" fillId="0" borderId="0" xfId="0" applyNumberFormat="1" applyFont="1"/>
    <xf numFmtId="0" fontId="48" fillId="0" borderId="0" xfId="0" applyFont="1"/>
    <xf numFmtId="2" fontId="0" fillId="0" borderId="0" xfId="0" applyNumberFormat="1"/>
    <xf numFmtId="0" fontId="2" fillId="0" borderId="0" xfId="0" applyFont="1" applyAlignment="1">
      <alignment horizontal="left"/>
    </xf>
    <xf numFmtId="0" fontId="23" fillId="6" borderId="0" xfId="0" applyFont="1" applyFill="1" applyAlignment="1">
      <alignment horizontal="center" wrapText="1"/>
    </xf>
    <xf numFmtId="171" fontId="23" fillId="6" borderId="0" xfId="0" applyNumberFormat="1" applyFont="1" applyFill="1" applyAlignment="1">
      <alignment horizontal="center" wrapText="1"/>
    </xf>
  </cellXfs>
  <cellStyles count="12">
    <cellStyle name="Comma" xfId="10" builtinId="3"/>
    <cellStyle name="Comma 2" xfId="8" xr:uid="{73C6A85C-5A1D-4EE6-B66F-0246FD1A02D1}"/>
    <cellStyle name="Currency 2" xfId="1" xr:uid="{00000000-0005-0000-0000-000000000000}"/>
    <cellStyle name="Normal" xfId="0" builtinId="0"/>
    <cellStyle name="Normal 2" xfId="2" xr:uid="{00000000-0005-0000-0000-000003000000}"/>
    <cellStyle name="Percent" xfId="11" builtinId="5"/>
    <cellStyle name="Percent 2" xfId="9" xr:uid="{144A9A50-B2E8-451B-9050-3ADDC05A2FB6}"/>
    <cellStyle name="PSChar" xfId="3" xr:uid="{00000000-0005-0000-0000-000004000000}"/>
    <cellStyle name="PSDec" xfId="4" xr:uid="{00000000-0005-0000-0000-000005000000}"/>
    <cellStyle name="PSSpacer" xfId="5" xr:uid="{00000000-0005-0000-0000-000006000000}"/>
    <cellStyle name="Style 1" xfId="6" xr:uid="{00000000-0005-0000-0000-000007000000}"/>
    <cellStyle name="Table (Normal)" xfId="7" xr:uid="{CEB24374-23B9-456E-A3BA-3D5E68AA768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6F40C-860D-4920-94B0-D3480FE0B12E}">
  <dimension ref="A1:G108"/>
  <sheetViews>
    <sheetView tabSelected="1" zoomScale="110" zoomScaleNormal="110" workbookViewId="0">
      <selection activeCell="E16" sqref="E16"/>
    </sheetView>
  </sheetViews>
  <sheetFormatPr defaultColWidth="13.69140625" defaultRowHeight="12.75" customHeight="1" x14ac:dyDescent="0.3"/>
  <cols>
    <col min="1" max="1" width="41.53515625" customWidth="1"/>
    <col min="3" max="3" width="35.53515625" customWidth="1"/>
    <col min="6" max="6" width="16.69140625" customWidth="1"/>
  </cols>
  <sheetData>
    <row r="1" spans="1:6" ht="15" customHeight="1" x14ac:dyDescent="0.3"/>
    <row r="2" spans="1:6" ht="15" customHeight="1" x14ac:dyDescent="0.3">
      <c r="A2" s="134" t="s">
        <v>0</v>
      </c>
      <c r="B2" s="134"/>
      <c r="C2" s="134"/>
      <c r="D2" s="60"/>
      <c r="E2" s="61" t="s">
        <v>1</v>
      </c>
    </row>
    <row r="3" spans="1:6" ht="15" customHeight="1" x14ac:dyDescent="0.3">
      <c r="A3" s="59" t="s">
        <v>2</v>
      </c>
      <c r="B3" s="135" t="s">
        <v>3</v>
      </c>
      <c r="C3" s="134"/>
      <c r="D3" s="63"/>
      <c r="E3" s="61" t="s">
        <v>4</v>
      </c>
      <c r="F3" s="62"/>
    </row>
    <row r="4" spans="1:6" ht="15" customHeight="1" x14ac:dyDescent="0.3">
      <c r="D4" s="64"/>
      <c r="E4" s="61" t="s">
        <v>5</v>
      </c>
      <c r="F4" s="62"/>
    </row>
    <row r="5" spans="1:6" ht="15" customHeight="1" x14ac:dyDescent="0.3">
      <c r="D5" s="65"/>
      <c r="E5" s="61" t="s">
        <v>6</v>
      </c>
      <c r="F5" s="62"/>
    </row>
    <row r="6" spans="1:6" ht="15" customHeight="1" x14ac:dyDescent="0.3">
      <c r="D6" s="87"/>
      <c r="E6" s="61" t="s">
        <v>7</v>
      </c>
    </row>
    <row r="7" spans="1:6" ht="27.65" customHeight="1" x14ac:dyDescent="0.3">
      <c r="A7" s="66" t="s">
        <v>8</v>
      </c>
      <c r="C7" s="66" t="s">
        <v>9</v>
      </c>
    </row>
    <row r="8" spans="1:6" ht="16.95" customHeight="1" x14ac:dyDescent="0.3">
      <c r="A8" s="62"/>
      <c r="C8" s="62"/>
    </row>
    <row r="9" spans="1:6" ht="16.95" customHeight="1" x14ac:dyDescent="0.3">
      <c r="A9" s="62" t="s">
        <v>10</v>
      </c>
      <c r="B9" s="68">
        <v>2080291478</v>
      </c>
      <c r="C9" s="62" t="s">
        <v>11</v>
      </c>
    </row>
    <row r="10" spans="1:6" ht="16.95" customHeight="1" x14ac:dyDescent="0.3">
      <c r="A10" s="62" t="s">
        <v>12</v>
      </c>
      <c r="B10" s="68">
        <v>342212420</v>
      </c>
      <c r="C10" s="62" t="s">
        <v>13</v>
      </c>
    </row>
    <row r="11" spans="1:6" ht="27.65" customHeight="1" x14ac:dyDescent="0.3">
      <c r="A11" s="62" t="s">
        <v>14</v>
      </c>
      <c r="B11" s="68">
        <v>833853346</v>
      </c>
      <c r="C11" s="62" t="s">
        <v>15</v>
      </c>
    </row>
    <row r="12" spans="1:6" ht="16.95" customHeight="1" x14ac:dyDescent="0.3">
      <c r="A12" s="62" t="s">
        <v>16</v>
      </c>
      <c r="B12" s="69">
        <f>B10/B9*B11</f>
        <v>137170667.89799026</v>
      </c>
      <c r="C12" s="62" t="s">
        <v>17</v>
      </c>
    </row>
    <row r="13" spans="1:6" ht="16.95" customHeight="1" x14ac:dyDescent="0.3">
      <c r="A13" s="62" t="s">
        <v>18</v>
      </c>
      <c r="B13" s="68">
        <v>3551331510</v>
      </c>
      <c r="C13" s="62" t="s">
        <v>19</v>
      </c>
    </row>
    <row r="14" spans="1:6" ht="27.65" customHeight="1" x14ac:dyDescent="0.3">
      <c r="A14" s="62" t="s">
        <v>20</v>
      </c>
      <c r="B14" s="68">
        <v>0</v>
      </c>
      <c r="C14" s="62" t="s">
        <v>21</v>
      </c>
    </row>
    <row r="15" spans="1:6" ht="27.65" customHeight="1" x14ac:dyDescent="0.3">
      <c r="A15" s="62" t="s">
        <v>22</v>
      </c>
      <c r="B15" s="68">
        <v>61667547</v>
      </c>
      <c r="C15" s="62" t="s">
        <v>23</v>
      </c>
      <c r="E15" s="129"/>
    </row>
    <row r="16" spans="1:6" ht="27.65" customHeight="1" x14ac:dyDescent="0.3">
      <c r="A16" s="62" t="s">
        <v>24</v>
      </c>
      <c r="B16" s="68">
        <v>125877268</v>
      </c>
      <c r="C16" s="62" t="s">
        <v>25</v>
      </c>
      <c r="E16" s="79"/>
    </row>
    <row r="17" spans="1:7" ht="27.65" customHeight="1" x14ac:dyDescent="0.3">
      <c r="A17" s="62" t="s">
        <v>26</v>
      </c>
      <c r="B17" s="68">
        <v>156555007</v>
      </c>
      <c r="C17" s="62" t="s">
        <v>27</v>
      </c>
      <c r="E17" s="79"/>
    </row>
    <row r="18" spans="1:7" ht="27.65" customHeight="1" x14ac:dyDescent="0.3">
      <c r="A18" s="62" t="s">
        <v>28</v>
      </c>
      <c r="B18" s="69">
        <f>B14+B15+B16-B17</f>
        <v>30989808</v>
      </c>
      <c r="C18" s="62" t="s">
        <v>29</v>
      </c>
    </row>
    <row r="19" spans="1:7" ht="27.65" customHeight="1" x14ac:dyDescent="0.3">
      <c r="A19" s="62" t="s">
        <v>30</v>
      </c>
      <c r="B19" s="69">
        <f>B10/B13*B18</f>
        <v>2986231.2659781398</v>
      </c>
      <c r="C19" s="62" t="s">
        <v>31</v>
      </c>
      <c r="E19" s="9"/>
    </row>
    <row r="20" spans="1:7" ht="16.95" customHeight="1" x14ac:dyDescent="0.3">
      <c r="A20" s="62" t="s">
        <v>32</v>
      </c>
      <c r="B20" s="69">
        <f>B10-B12-B19</f>
        <v>202055520.83603162</v>
      </c>
      <c r="C20" s="62" t="s">
        <v>33</v>
      </c>
      <c r="E20" s="100"/>
      <c r="F20" s="101"/>
    </row>
    <row r="21" spans="1:7" ht="16.95" customHeight="1" x14ac:dyDescent="0.3">
      <c r="A21" s="62" t="s">
        <v>34</v>
      </c>
      <c r="B21" s="73">
        <v>0.80310000000000004</v>
      </c>
      <c r="C21" s="107" t="s">
        <v>35</v>
      </c>
      <c r="E21" s="100"/>
      <c r="F21" s="99"/>
    </row>
    <row r="22" spans="1:7" ht="27.65" customHeight="1" x14ac:dyDescent="0.3">
      <c r="A22" s="62" t="s">
        <v>36</v>
      </c>
      <c r="B22" s="69">
        <f>B20*B21</f>
        <v>162270788.78341699</v>
      </c>
      <c r="C22" s="62" t="s">
        <v>37</v>
      </c>
      <c r="E22" s="67"/>
      <c r="F22" s="67"/>
    </row>
    <row r="23" spans="1:7" ht="27.65" customHeight="1" x14ac:dyDescent="0.3">
      <c r="A23" s="62" t="s">
        <v>38</v>
      </c>
      <c r="B23" s="70">
        <v>171489.25</v>
      </c>
      <c r="C23" s="107" t="s">
        <v>39</v>
      </c>
      <c r="E23" s="99"/>
      <c r="F23" s="99"/>
      <c r="G23" s="79"/>
    </row>
    <row r="24" spans="1:7" ht="16.95" customHeight="1" x14ac:dyDescent="0.3">
      <c r="A24" s="62" t="s">
        <v>40</v>
      </c>
      <c r="B24" s="75">
        <f>B22/B23</f>
        <v>946.24467005026258</v>
      </c>
      <c r="C24" s="62" t="s">
        <v>41</v>
      </c>
      <c r="G24" s="106"/>
    </row>
    <row r="25" spans="1:7" ht="16.95" customHeight="1" x14ac:dyDescent="0.3">
      <c r="A25" s="62"/>
      <c r="C25" s="62"/>
    </row>
    <row r="26" spans="1:7" ht="16.95" customHeight="1" x14ac:dyDescent="0.3">
      <c r="A26" s="62"/>
      <c r="C26" s="62"/>
    </row>
    <row r="27" spans="1:7" ht="27.65" customHeight="1" x14ac:dyDescent="0.3">
      <c r="A27" s="66" t="s">
        <v>42</v>
      </c>
      <c r="C27" s="62"/>
    </row>
    <row r="28" spans="1:7" ht="16.95" customHeight="1" x14ac:dyDescent="0.3">
      <c r="A28" s="62"/>
      <c r="C28" s="62"/>
    </row>
    <row r="29" spans="1:7" ht="16.95" customHeight="1" x14ac:dyDescent="0.3">
      <c r="A29" s="62" t="s">
        <v>43</v>
      </c>
      <c r="B29" s="68">
        <v>127294937</v>
      </c>
      <c r="C29" s="62" t="s">
        <v>44</v>
      </c>
    </row>
    <row r="30" spans="1:7" ht="27.65" customHeight="1" x14ac:dyDescent="0.3">
      <c r="A30" s="62" t="s">
        <v>18</v>
      </c>
      <c r="B30" s="85">
        <f>B13</f>
        <v>3551331510</v>
      </c>
      <c r="C30" s="62" t="s">
        <v>45</v>
      </c>
    </row>
    <row r="31" spans="1:7" ht="16.95" customHeight="1" x14ac:dyDescent="0.3">
      <c r="A31" s="62" t="s">
        <v>46</v>
      </c>
      <c r="B31" s="68">
        <v>1141056018</v>
      </c>
      <c r="C31" s="62" t="s">
        <v>47</v>
      </c>
    </row>
    <row r="32" spans="1:7" ht="27.65" customHeight="1" x14ac:dyDescent="0.3">
      <c r="A32" s="62" t="s">
        <v>28</v>
      </c>
      <c r="B32" s="85">
        <f>B18</f>
        <v>30989808</v>
      </c>
      <c r="C32" s="62" t="s">
        <v>48</v>
      </c>
    </row>
    <row r="33" spans="1:4" ht="16.95" customHeight="1" x14ac:dyDescent="0.3">
      <c r="A33" s="62" t="s">
        <v>49</v>
      </c>
      <c r="B33" s="71">
        <f>B29/(B30-B31-B32)</f>
        <v>5.3501325148140558E-2</v>
      </c>
      <c r="C33" s="62" t="s">
        <v>50</v>
      </c>
    </row>
    <row r="34" spans="1:4" ht="16.95" customHeight="1" x14ac:dyDescent="0.3">
      <c r="A34" s="62"/>
      <c r="C34" s="62"/>
    </row>
    <row r="35" spans="1:4" ht="27.65" customHeight="1" x14ac:dyDescent="0.3">
      <c r="A35" s="62" t="s">
        <v>51</v>
      </c>
      <c r="B35" s="68">
        <v>87948402</v>
      </c>
      <c r="C35" s="62" t="s">
        <v>52</v>
      </c>
    </row>
    <row r="36" spans="1:4" ht="27.65" customHeight="1" x14ac:dyDescent="0.3">
      <c r="A36" s="62" t="s">
        <v>53</v>
      </c>
      <c r="B36" s="68">
        <v>342212420</v>
      </c>
      <c r="C36" s="62" t="s">
        <v>13</v>
      </c>
    </row>
    <row r="37" spans="1:4" ht="27.65" customHeight="1" x14ac:dyDescent="0.3">
      <c r="A37" s="62" t="s">
        <v>54</v>
      </c>
      <c r="B37" s="68">
        <v>410500359</v>
      </c>
      <c r="C37" s="62" t="s">
        <v>55</v>
      </c>
    </row>
    <row r="38" spans="1:4" ht="27.65" customHeight="1" x14ac:dyDescent="0.3">
      <c r="A38" s="62" t="s">
        <v>56</v>
      </c>
      <c r="B38" s="68">
        <v>151844470</v>
      </c>
      <c r="C38" s="62" t="s">
        <v>57</v>
      </c>
    </row>
    <row r="39" spans="1:4" ht="16.95" customHeight="1" x14ac:dyDescent="0.3">
      <c r="A39" s="62" t="s">
        <v>58</v>
      </c>
      <c r="B39" s="69">
        <f>B36+B37+B38</f>
        <v>904557249</v>
      </c>
      <c r="C39" s="62" t="s">
        <v>59</v>
      </c>
    </row>
    <row r="40" spans="1:4" ht="27.65" customHeight="1" x14ac:dyDescent="0.3">
      <c r="A40" s="62" t="s">
        <v>60</v>
      </c>
      <c r="B40" s="69">
        <f>B39/B9*B11</f>
        <v>362578079.42008269</v>
      </c>
      <c r="C40" s="62" t="s">
        <v>61</v>
      </c>
    </row>
    <row r="41" spans="1:4" ht="27.65" customHeight="1" x14ac:dyDescent="0.3">
      <c r="A41" s="62" t="s">
        <v>62</v>
      </c>
      <c r="B41" s="69">
        <f>B39/B13*B18</f>
        <v>7893393.0534460833</v>
      </c>
      <c r="C41" s="62" t="s">
        <v>63</v>
      </c>
    </row>
    <row r="42" spans="1:4" ht="16.95" customHeight="1" x14ac:dyDescent="0.3">
      <c r="A42" s="62" t="s">
        <v>64</v>
      </c>
      <c r="B42" s="72">
        <f>B35/(B39-B40-B41)</f>
        <v>0.16467093089800894</v>
      </c>
      <c r="C42" s="62" t="s">
        <v>65</v>
      </c>
    </row>
    <row r="43" spans="1:4" ht="16.95" customHeight="1" x14ac:dyDescent="0.3">
      <c r="A43" s="62"/>
      <c r="C43" s="62"/>
    </row>
    <row r="44" spans="1:4" ht="16.95" customHeight="1" x14ac:dyDescent="0.3">
      <c r="A44" s="62" t="s">
        <v>12</v>
      </c>
      <c r="B44" s="85">
        <f>B10</f>
        <v>342212420</v>
      </c>
      <c r="C44" s="62" t="s">
        <v>66</v>
      </c>
    </row>
    <row r="45" spans="1:4" ht="16.95" customHeight="1" x14ac:dyDescent="0.3">
      <c r="A45" s="62" t="s">
        <v>32</v>
      </c>
      <c r="B45" s="85">
        <f>B20</f>
        <v>202055520.83603162</v>
      </c>
      <c r="C45" s="62" t="s">
        <v>67</v>
      </c>
    </row>
    <row r="46" spans="1:4" ht="27.65" customHeight="1" x14ac:dyDescent="0.3">
      <c r="A46" s="62" t="s">
        <v>68</v>
      </c>
      <c r="B46" s="86">
        <v>4.2700000000000002E-2</v>
      </c>
      <c r="C46" s="62" t="s">
        <v>69</v>
      </c>
      <c r="D46" s="33"/>
    </row>
    <row r="47" spans="1:4" ht="16.95" customHeight="1" x14ac:dyDescent="0.3">
      <c r="A47" s="62" t="s">
        <v>70</v>
      </c>
      <c r="B47" s="72">
        <f>B44/B45*B46</f>
        <v>7.2319084742346856E-2</v>
      </c>
      <c r="C47" s="62" t="s">
        <v>71</v>
      </c>
    </row>
    <row r="48" spans="1:4" ht="16.95" customHeight="1" x14ac:dyDescent="0.3">
      <c r="A48" s="62"/>
      <c r="C48" s="62"/>
    </row>
    <row r="49" spans="1:5" ht="16.95" customHeight="1" x14ac:dyDescent="0.3">
      <c r="A49" s="62"/>
      <c r="C49" s="62"/>
    </row>
    <row r="50" spans="1:5" ht="27.65" customHeight="1" x14ac:dyDescent="0.3">
      <c r="A50" s="62" t="s">
        <v>72</v>
      </c>
      <c r="B50" s="68">
        <v>152012844</v>
      </c>
      <c r="C50" s="62" t="s">
        <v>73</v>
      </c>
    </row>
    <row r="51" spans="1:5" ht="27.65" customHeight="1" x14ac:dyDescent="0.3">
      <c r="A51" s="62" t="s">
        <v>74</v>
      </c>
      <c r="B51" s="68">
        <v>-2980615</v>
      </c>
      <c r="C51" s="62" t="s">
        <v>75</v>
      </c>
    </row>
    <row r="52" spans="1:5" ht="27.65" customHeight="1" x14ac:dyDescent="0.3">
      <c r="A52" s="62" t="s">
        <v>76</v>
      </c>
      <c r="B52" s="68">
        <v>0</v>
      </c>
      <c r="C52" s="62" t="s">
        <v>77</v>
      </c>
    </row>
    <row r="53" spans="1:5" ht="27.65" customHeight="1" x14ac:dyDescent="0.3">
      <c r="A53" s="62" t="s">
        <v>78</v>
      </c>
      <c r="B53" s="68">
        <v>358682519</v>
      </c>
      <c r="C53" s="62" t="s">
        <v>79</v>
      </c>
    </row>
    <row r="54" spans="1:5" ht="27.65" customHeight="1" x14ac:dyDescent="0.3">
      <c r="A54" s="62" t="s">
        <v>80</v>
      </c>
      <c r="B54" s="124">
        <v>0</v>
      </c>
      <c r="C54" s="62" t="s">
        <v>81</v>
      </c>
    </row>
    <row r="55" spans="1:5" ht="27.65" customHeight="1" x14ac:dyDescent="0.3">
      <c r="A55" s="62" t="s">
        <v>82</v>
      </c>
      <c r="B55" s="68">
        <v>336173553</v>
      </c>
      <c r="C55" s="62" t="s">
        <v>83</v>
      </c>
    </row>
    <row r="56" spans="1:5" ht="27.65" customHeight="1" x14ac:dyDescent="0.3">
      <c r="A56" s="62" t="s">
        <v>84</v>
      </c>
      <c r="B56" s="69">
        <f>B50+B51+B52+B53+B54-B55</f>
        <v>171541195</v>
      </c>
      <c r="C56" s="62" t="s">
        <v>85</v>
      </c>
      <c r="E56" s="104"/>
    </row>
    <row r="57" spans="1:5" ht="16.95" customHeight="1" x14ac:dyDescent="0.35">
      <c r="A57" s="62" t="s">
        <v>86</v>
      </c>
      <c r="B57" s="68">
        <v>5766413108</v>
      </c>
      <c r="C57" s="62" t="s">
        <v>87</v>
      </c>
      <c r="E57" s="105"/>
    </row>
    <row r="58" spans="1:5" ht="16.95" customHeight="1" x14ac:dyDescent="0.35">
      <c r="A58" s="62" t="s">
        <v>88</v>
      </c>
      <c r="B58" s="68">
        <v>1638491811</v>
      </c>
      <c r="C58" s="62" t="s">
        <v>89</v>
      </c>
      <c r="E58" s="105"/>
    </row>
    <row r="59" spans="1:5" ht="28.2" customHeight="1" x14ac:dyDescent="0.35">
      <c r="A59" s="62" t="s">
        <v>90</v>
      </c>
      <c r="B59" s="68">
        <v>0</v>
      </c>
      <c r="C59" s="62" t="s">
        <v>91</v>
      </c>
      <c r="E59" s="105"/>
    </row>
    <row r="60" spans="1:5" ht="28.2" customHeight="1" x14ac:dyDescent="0.3">
      <c r="A60" s="62" t="s">
        <v>92</v>
      </c>
      <c r="B60" s="68">
        <v>111258010</v>
      </c>
      <c r="C60" s="62" t="s">
        <v>93</v>
      </c>
      <c r="E60" s="129"/>
    </row>
    <row r="61" spans="1:5" ht="28.2" customHeight="1" x14ac:dyDescent="0.35">
      <c r="A61" s="62" t="s">
        <v>94</v>
      </c>
      <c r="B61" s="68">
        <v>195460751</v>
      </c>
      <c r="C61" s="62" t="s">
        <v>95</v>
      </c>
      <c r="E61" s="105"/>
    </row>
    <row r="62" spans="1:5" ht="28.2" customHeight="1" x14ac:dyDescent="0.3">
      <c r="A62" s="62" t="s">
        <v>96</v>
      </c>
      <c r="B62" s="68">
        <v>227828168</v>
      </c>
      <c r="C62" s="62" t="s">
        <v>97</v>
      </c>
      <c r="E62" s="79"/>
    </row>
    <row r="63" spans="1:5" ht="27.65" customHeight="1" x14ac:dyDescent="0.35">
      <c r="A63" s="62" t="s">
        <v>98</v>
      </c>
      <c r="B63" s="103">
        <f>B59+B60+B61-B62</f>
        <v>78890593</v>
      </c>
      <c r="C63" s="62" t="s">
        <v>99</v>
      </c>
      <c r="E63" s="105"/>
    </row>
    <row r="64" spans="1:5" ht="16.95" customHeight="1" x14ac:dyDescent="0.3">
      <c r="A64" s="62" t="s">
        <v>100</v>
      </c>
      <c r="B64" s="71">
        <f>B56/(B57-B58-B63)</f>
        <v>4.2365990169088132E-2</v>
      </c>
      <c r="C64" s="62" t="s">
        <v>101</v>
      </c>
      <c r="E64" s="33"/>
    </row>
    <row r="65" spans="1:5" ht="16.95" customHeight="1" x14ac:dyDescent="0.3">
      <c r="A65" s="62"/>
      <c r="E65" s="33"/>
    </row>
    <row r="66" spans="1:5" ht="16.95" customHeight="1" x14ac:dyDescent="0.3">
      <c r="A66" s="62" t="s">
        <v>102</v>
      </c>
      <c r="B66" s="73">
        <v>6.9699999999999998E-2</v>
      </c>
      <c r="C66" s="62" t="s">
        <v>103</v>
      </c>
      <c r="E66" s="58"/>
    </row>
    <row r="67" spans="1:5" ht="16.95" customHeight="1" x14ac:dyDescent="0.3">
      <c r="A67" s="62" t="s">
        <v>104</v>
      </c>
      <c r="B67" s="74">
        <f>B66</f>
        <v>6.9699999999999998E-2</v>
      </c>
    </row>
    <row r="68" spans="1:5" ht="16.95" customHeight="1" x14ac:dyDescent="0.3">
      <c r="A68" s="62"/>
    </row>
    <row r="69" spans="1:5" ht="27.65" customHeight="1" x14ac:dyDescent="0.3">
      <c r="A69" s="62" t="s">
        <v>105</v>
      </c>
      <c r="B69" s="71">
        <f>B33+B42+B47+B64+B67</f>
        <v>0.4025573309575845</v>
      </c>
      <c r="C69" s="33" t="s">
        <v>106</v>
      </c>
    </row>
    <row r="70" spans="1:5" ht="16.95" customHeight="1" x14ac:dyDescent="0.3">
      <c r="A70" s="62"/>
    </row>
    <row r="71" spans="1:5" ht="16.95" customHeight="1" x14ac:dyDescent="0.3">
      <c r="A71" s="62"/>
    </row>
    <row r="72" spans="1:5" ht="27.65" customHeight="1" x14ac:dyDescent="0.3">
      <c r="A72" s="66" t="s">
        <v>107</v>
      </c>
      <c r="B72" s="62"/>
    </row>
    <row r="73" spans="1:5" ht="16.95" customHeight="1" x14ac:dyDescent="0.3">
      <c r="A73" s="62"/>
    </row>
    <row r="74" spans="1:5" ht="16.95" customHeight="1" x14ac:dyDescent="0.3">
      <c r="A74" s="88" t="s">
        <v>40</v>
      </c>
      <c r="B74" s="97">
        <f>B24</f>
        <v>946.24467005026258</v>
      </c>
      <c r="C74" s="33" t="s">
        <v>108</v>
      </c>
    </row>
    <row r="75" spans="1:5" ht="16.95" customHeight="1" x14ac:dyDescent="0.3">
      <c r="A75" s="62" t="s">
        <v>109</v>
      </c>
      <c r="B75" s="71">
        <f>B69</f>
        <v>0.4025573309575845</v>
      </c>
      <c r="C75" s="33" t="s">
        <v>110</v>
      </c>
    </row>
    <row r="76" spans="1:5" ht="16.95" customHeight="1" x14ac:dyDescent="0.3">
      <c r="A76" s="88" t="s">
        <v>111</v>
      </c>
      <c r="B76" s="89">
        <f>B74*B75</f>
        <v>380.91772880827392</v>
      </c>
      <c r="C76" s="33" t="s">
        <v>112</v>
      </c>
    </row>
    <row r="77" spans="1:5" ht="16.95" customHeight="1" x14ac:dyDescent="0.3"/>
    <row r="78" spans="1:5" ht="16.95" customHeight="1" x14ac:dyDescent="0.3"/>
    <row r="79" spans="1:5" ht="16.95" customHeight="1" x14ac:dyDescent="0.3"/>
    <row r="80" spans="1:5" ht="16.95" customHeight="1" x14ac:dyDescent="0.4">
      <c r="A80" s="108"/>
    </row>
    <row r="81" spans="1:3" ht="16.95" customHeight="1" x14ac:dyDescent="0.3">
      <c r="A81" s="94"/>
      <c r="B81" s="109"/>
    </row>
    <row r="82" spans="1:3" ht="16.95" customHeight="1" x14ac:dyDescent="0.3">
      <c r="A82" s="94"/>
      <c r="B82" s="109"/>
    </row>
    <row r="83" spans="1:3" ht="12.45" x14ac:dyDescent="0.3">
      <c r="A83" s="94"/>
    </row>
    <row r="84" spans="1:3" ht="12.45" x14ac:dyDescent="0.3">
      <c r="A84" s="100"/>
      <c r="B84" s="110"/>
      <c r="C84" s="111"/>
    </row>
    <row r="85" spans="1:3" ht="12.45" x14ac:dyDescent="0.3">
      <c r="A85" s="100"/>
      <c r="B85" s="110"/>
    </row>
    <row r="86" spans="1:3" ht="12.45" x14ac:dyDescent="0.3">
      <c r="A86" s="94"/>
    </row>
    <row r="87" spans="1:3" ht="12.45" x14ac:dyDescent="0.3">
      <c r="A87" s="94"/>
      <c r="B87" s="110"/>
      <c r="C87" s="112"/>
    </row>
    <row r="88" spans="1:3" ht="12.45" x14ac:dyDescent="0.3">
      <c r="A88" s="94"/>
      <c r="B88" s="110"/>
    </row>
    <row r="89" spans="1:3" ht="12.45" x14ac:dyDescent="0.3">
      <c r="A89" s="94"/>
      <c r="B89" s="110"/>
    </row>
    <row r="90" spans="1:3" ht="12.45" x14ac:dyDescent="0.3">
      <c r="A90" s="94"/>
      <c r="B90" s="113"/>
      <c r="C90" s="114"/>
    </row>
    <row r="91" spans="1:3" ht="12.45" x14ac:dyDescent="0.3">
      <c r="A91" s="94"/>
      <c r="B91" s="113"/>
      <c r="C91" s="115"/>
    </row>
    <row r="92" spans="1:3" ht="12.45" x14ac:dyDescent="0.3">
      <c r="A92" s="94"/>
      <c r="B92" s="110"/>
      <c r="C92" s="115"/>
    </row>
    <row r="93" spans="1:3" ht="12.45" x14ac:dyDescent="0.3">
      <c r="A93" s="94"/>
      <c r="C93" s="115"/>
    </row>
    <row r="94" spans="1:3" ht="12.45" x14ac:dyDescent="0.3">
      <c r="A94" s="94"/>
      <c r="C94" s="115"/>
    </row>
    <row r="95" spans="1:3" ht="12.45" x14ac:dyDescent="0.3">
      <c r="A95" s="100"/>
      <c r="B95" s="116"/>
    </row>
    <row r="96" spans="1:3" ht="12.45" x14ac:dyDescent="0.3">
      <c r="A96" s="100"/>
      <c r="B96" s="116"/>
      <c r="C96" s="116"/>
    </row>
    <row r="97" spans="1:3" ht="12.45" x14ac:dyDescent="0.3">
      <c r="A97" s="100"/>
      <c r="B97" s="116"/>
      <c r="C97" s="116"/>
    </row>
    <row r="99" spans="1:3" ht="12.45" x14ac:dyDescent="0.3">
      <c r="A99" s="100"/>
      <c r="B99" s="117"/>
      <c r="C99" s="118"/>
    </row>
    <row r="101" spans="1:3" ht="12.45" x14ac:dyDescent="0.3">
      <c r="A101" s="100"/>
      <c r="B101" s="116"/>
    </row>
    <row r="102" spans="1:3" ht="12.45" x14ac:dyDescent="0.3">
      <c r="A102" s="100"/>
      <c r="B102" s="116"/>
    </row>
    <row r="103" spans="1:3" ht="12.45" x14ac:dyDescent="0.3">
      <c r="A103" s="100"/>
      <c r="B103" s="116"/>
    </row>
    <row r="104" spans="1:3" ht="12.45" x14ac:dyDescent="0.3">
      <c r="A104" s="119"/>
      <c r="B104" s="117"/>
      <c r="C104" s="120"/>
    </row>
    <row r="105" spans="1:3" ht="12.45" x14ac:dyDescent="0.3">
      <c r="A105" s="100"/>
      <c r="B105" s="117"/>
      <c r="C105" s="120"/>
    </row>
    <row r="107" spans="1:3" ht="12.45" x14ac:dyDescent="0.3">
      <c r="A107" s="100"/>
      <c r="B107" s="117"/>
      <c r="C107" s="58"/>
    </row>
    <row r="108" spans="1:3" ht="12.45" x14ac:dyDescent="0.3">
      <c r="B108" s="121"/>
      <c r="C108" s="122"/>
    </row>
  </sheetData>
  <mergeCells count="2">
    <mergeCell ref="A2:C2"/>
    <mergeCell ref="B3:C3"/>
  </mergeCells>
  <pageMargins left="0.7" right="0.7" top="0.75" bottom="0.75" header="0.3" footer="0.3"/>
  <pageSetup orientation="portrait" horizontalDpi="1200" verticalDpi="1200" r:id="rId1"/>
  <headerFooter>
    <oddHeader>&amp;R&amp;"Times New Roman,Regular"The Narragansett Electric Company
d/b/a Rhode Island Energy
Docket No. 25-45-GE 
Attachment DIV 19-12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N25"/>
  <sheetViews>
    <sheetView zoomScale="120" zoomScaleNormal="120" workbookViewId="0">
      <selection activeCell="E16" sqref="E16"/>
    </sheetView>
  </sheetViews>
  <sheetFormatPr defaultRowHeight="12.45" x14ac:dyDescent="0.3"/>
  <cols>
    <col min="1" max="1" width="10.69140625" customWidth="1"/>
    <col min="3" max="3" width="2.69140625" customWidth="1"/>
    <col min="5" max="5" width="10.3046875" bestFit="1" customWidth="1"/>
    <col min="6" max="6" width="11.53515625" bestFit="1" customWidth="1"/>
    <col min="7" max="7" width="10.69140625" customWidth="1"/>
    <col min="8" max="8" width="11.4609375" customWidth="1"/>
    <col min="10" max="10" width="9.69140625" customWidth="1"/>
    <col min="11" max="11" width="9.3046875" hidden="1" customWidth="1"/>
    <col min="12" max="12" width="10.69140625" hidden="1" customWidth="1"/>
  </cols>
  <sheetData>
    <row r="1" spans="1:14" ht="20.149999999999999" x14ac:dyDescent="0.5">
      <c r="A1" s="90" t="s">
        <v>113</v>
      </c>
      <c r="E1" s="53"/>
      <c r="F1" s="84"/>
      <c r="G1" s="84"/>
      <c r="H1" s="84"/>
      <c r="I1" s="1"/>
      <c r="J1" s="1"/>
      <c r="K1" s="1"/>
      <c r="L1" s="3"/>
    </row>
    <row r="2" spans="1:14" ht="17.600000000000001" x14ac:dyDescent="0.4">
      <c r="A2" s="36" t="s">
        <v>114</v>
      </c>
      <c r="C2" s="5"/>
      <c r="E2" s="6"/>
      <c r="F2" s="6"/>
      <c r="G2" s="6"/>
      <c r="H2" s="6"/>
      <c r="L2" s="7"/>
    </row>
    <row r="3" spans="1:14" ht="15.45" x14ac:dyDescent="0.4">
      <c r="A3" s="4"/>
      <c r="C3" s="6"/>
      <c r="D3" s="6"/>
      <c r="L3" s="7"/>
    </row>
    <row r="4" spans="1:14" x14ac:dyDescent="0.3">
      <c r="H4" s="20"/>
      <c r="I4" s="20"/>
      <c r="J4" s="20"/>
      <c r="K4" s="20"/>
      <c r="L4" s="21"/>
    </row>
    <row r="5" spans="1:14" x14ac:dyDescent="0.3">
      <c r="A5" s="8"/>
      <c r="B5" s="9" t="s">
        <v>115</v>
      </c>
      <c r="H5" s="48" t="s">
        <v>9</v>
      </c>
      <c r="I5" s="37"/>
      <c r="J5" s="20"/>
      <c r="K5" s="20"/>
      <c r="L5" s="20"/>
    </row>
    <row r="6" spans="1:14" x14ac:dyDescent="0.3">
      <c r="A6" s="4"/>
      <c r="H6" s="20"/>
      <c r="I6" s="20"/>
      <c r="J6" s="20"/>
      <c r="K6" s="20"/>
      <c r="L6" s="21"/>
    </row>
    <row r="7" spans="1:14" ht="12.9" x14ac:dyDescent="0.35">
      <c r="A7" s="4" t="s">
        <v>116</v>
      </c>
      <c r="E7">
        <v>1</v>
      </c>
      <c r="H7" s="20" t="s">
        <v>117</v>
      </c>
      <c r="I7" s="20"/>
      <c r="J7" s="92"/>
      <c r="K7" s="20"/>
      <c r="L7" s="21"/>
    </row>
    <row r="8" spans="1:14" ht="12.9" x14ac:dyDescent="0.35">
      <c r="A8" s="4" t="s">
        <v>118</v>
      </c>
      <c r="E8">
        <v>14.43</v>
      </c>
      <c r="H8" s="20" t="s">
        <v>119</v>
      </c>
      <c r="I8" s="20"/>
      <c r="J8" s="92"/>
      <c r="K8" s="20"/>
      <c r="L8" s="21"/>
      <c r="N8" s="94"/>
    </row>
    <row r="9" spans="1:14" x14ac:dyDescent="0.3">
      <c r="A9" s="8" t="s">
        <v>120</v>
      </c>
      <c r="B9" s="5"/>
      <c r="C9" s="5"/>
      <c r="D9" s="5"/>
      <c r="E9" s="5">
        <f>E7/E8</f>
        <v>6.9300069300069295E-2</v>
      </c>
      <c r="H9" s="20" t="s">
        <v>121</v>
      </c>
      <c r="I9" s="29"/>
      <c r="J9" s="29"/>
      <c r="K9" s="20"/>
      <c r="L9" s="21"/>
    </row>
    <row r="10" spans="1:14" x14ac:dyDescent="0.3">
      <c r="A10" s="4"/>
      <c r="E10" s="13"/>
      <c r="H10" s="20"/>
      <c r="I10" s="20"/>
      <c r="J10" s="20"/>
      <c r="K10" s="20"/>
      <c r="L10" s="21"/>
    </row>
    <row r="11" spans="1:14" x14ac:dyDescent="0.3">
      <c r="A11" s="4"/>
      <c r="H11" s="20"/>
      <c r="I11" s="20"/>
      <c r="J11" s="20"/>
      <c r="K11" s="20"/>
      <c r="L11" s="21"/>
    </row>
    <row r="12" spans="1:14" x14ac:dyDescent="0.3">
      <c r="A12" s="8" t="s">
        <v>115</v>
      </c>
      <c r="B12" s="5"/>
      <c r="C12" s="5"/>
      <c r="D12" s="5"/>
      <c r="E12" s="5"/>
      <c r="F12" s="33">
        <f>E9</f>
        <v>6.9300069300069295E-2</v>
      </c>
      <c r="H12" s="20" t="s">
        <v>122</v>
      </c>
      <c r="I12" s="20"/>
      <c r="J12" s="20"/>
      <c r="K12" s="20"/>
      <c r="L12" s="21"/>
    </row>
    <row r="13" spans="1:14" x14ac:dyDescent="0.3">
      <c r="A13" s="8" t="s">
        <v>40</v>
      </c>
      <c r="B13" s="5"/>
      <c r="C13" s="5"/>
      <c r="D13" s="5"/>
      <c r="E13" s="5"/>
      <c r="F13" s="33">
        <f>'Previous YE FERC Pole Cost'!B74</f>
        <v>946.24467005026258</v>
      </c>
      <c r="H13" s="49" t="s">
        <v>123</v>
      </c>
      <c r="I13" s="20"/>
      <c r="J13" s="20"/>
      <c r="K13" s="23"/>
      <c r="L13" s="21"/>
    </row>
    <row r="14" spans="1:14" x14ac:dyDescent="0.3">
      <c r="A14" s="8" t="s">
        <v>109</v>
      </c>
      <c r="B14" s="5"/>
      <c r="C14" s="5"/>
      <c r="D14" s="5"/>
      <c r="E14" s="5"/>
      <c r="F14" s="33">
        <f>'Previous YE FERC Pole Cost'!B69</f>
        <v>0.4025573309575845</v>
      </c>
      <c r="H14" s="49" t="s">
        <v>124</v>
      </c>
      <c r="I14" s="20"/>
      <c r="J14" s="20"/>
      <c r="K14" s="20"/>
      <c r="L14" s="21"/>
    </row>
    <row r="15" spans="1:14" ht="17.600000000000001" x14ac:dyDescent="0.4">
      <c r="A15" s="5" t="s">
        <v>125</v>
      </c>
      <c r="B15" s="5"/>
      <c r="C15" s="5"/>
      <c r="D15" s="5"/>
      <c r="E15" s="5"/>
      <c r="F15" s="15">
        <f>F12*F13*F14</f>
        <v>26.397625004038385</v>
      </c>
      <c r="H15" s="20" t="s">
        <v>126</v>
      </c>
      <c r="I15" s="23"/>
      <c r="J15" s="44"/>
      <c r="K15" s="20"/>
      <c r="L15" s="21"/>
    </row>
    <row r="16" spans="1:14" ht="14.7" customHeight="1" x14ac:dyDescent="0.4">
      <c r="A16" s="8"/>
      <c r="B16" s="5"/>
      <c r="C16" s="5"/>
      <c r="D16" s="5"/>
      <c r="E16" s="5"/>
      <c r="F16" s="15"/>
      <c r="K16" s="35"/>
      <c r="L16" s="34"/>
    </row>
    <row r="17" spans="1:14" ht="17.600000000000001" x14ac:dyDescent="0.4">
      <c r="A17" s="8" t="s">
        <v>127</v>
      </c>
      <c r="B17" s="5"/>
      <c r="C17" s="5"/>
      <c r="D17" s="5"/>
      <c r="E17" s="54"/>
      <c r="F17" s="15">
        <f>F15/2</f>
        <v>13.198812502019193</v>
      </c>
      <c r="H17" s="20" t="s">
        <v>128</v>
      </c>
    </row>
    <row r="18" spans="1:14" ht="15.45" x14ac:dyDescent="0.4">
      <c r="A18" s="5"/>
      <c r="B18" s="5"/>
      <c r="C18" s="5"/>
      <c r="D18" s="5"/>
      <c r="E18" s="54"/>
      <c r="F18" s="55"/>
      <c r="M18" s="78"/>
      <c r="N18" s="53"/>
    </row>
    <row r="19" spans="1:14" ht="15.45" x14ac:dyDescent="0.4">
      <c r="E19" s="54"/>
      <c r="F19" s="130"/>
    </row>
    <row r="20" spans="1:14" x14ac:dyDescent="0.3">
      <c r="A20" s="4"/>
    </row>
    <row r="21" spans="1:14" x14ac:dyDescent="0.3">
      <c r="A21" s="79"/>
      <c r="B21" s="80"/>
      <c r="C21" s="80"/>
      <c r="D21" s="80"/>
      <c r="E21" s="80"/>
      <c r="F21" s="80"/>
      <c r="G21" s="81"/>
    </row>
    <row r="23" spans="1:14" x14ac:dyDescent="0.3">
      <c r="A23" s="82"/>
    </row>
    <row r="24" spans="1:14" x14ac:dyDescent="0.3">
      <c r="A24" s="82"/>
    </row>
    <row r="25" spans="1:14" x14ac:dyDescent="0.3">
      <c r="A25" s="82"/>
    </row>
  </sheetData>
  <phoneticPr fontId="0" type="noConversion"/>
  <pageMargins left="0.7" right="0.7" top="0.75" bottom="0.75" header="0.3" footer="0.3"/>
  <pageSetup orientation="portrait" horizontalDpi="1200" verticalDpi="1200" r:id="rId1"/>
  <headerFooter>
    <oddHeader>&amp;R&amp;"Times New Roman,Regular"The Narragansett Electric Company
d/b/a Rhode Island Energy
Docket No. 25-45-GE 
Attachment DIV 19-12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59"/>
  <sheetViews>
    <sheetView zoomScaleNormal="100" workbookViewId="0">
      <selection activeCell="E16" sqref="E16"/>
    </sheetView>
  </sheetViews>
  <sheetFormatPr defaultRowHeight="12.75" customHeight="1" x14ac:dyDescent="0.3"/>
  <cols>
    <col min="5" max="5" width="9.3046875" bestFit="1" customWidth="1"/>
    <col min="6" max="6" width="14.3046875" bestFit="1" customWidth="1"/>
    <col min="7" max="7" width="10.69140625" customWidth="1"/>
    <col min="8" max="8" width="9.69140625" customWidth="1"/>
    <col min="9" max="9" width="7.4609375" customWidth="1"/>
    <col min="10" max="10" width="16" customWidth="1"/>
    <col min="11" max="11" width="9.3046875" customWidth="1"/>
    <col min="12" max="12" width="9.07421875" customWidth="1"/>
    <col min="14" max="14" width="15.3046875" customWidth="1"/>
  </cols>
  <sheetData>
    <row r="1" spans="1:14" ht="20.149999999999999" x14ac:dyDescent="0.5">
      <c r="A1" s="16"/>
      <c r="D1" s="17"/>
      <c r="J1" s="7"/>
    </row>
    <row r="2" spans="1:14" ht="20.149999999999999" x14ac:dyDescent="0.5">
      <c r="A2" s="90" t="s">
        <v>0</v>
      </c>
      <c r="E2" s="84"/>
      <c r="F2" s="84"/>
      <c r="G2" s="84"/>
      <c r="H2" s="84"/>
      <c r="I2" s="33"/>
      <c r="J2" s="7"/>
    </row>
    <row r="3" spans="1:14" ht="15.45" x14ac:dyDescent="0.4">
      <c r="A3" s="93" t="s">
        <v>129</v>
      </c>
      <c r="E3" s="6"/>
      <c r="J3" s="7"/>
    </row>
    <row r="4" spans="1:14" ht="12.45" x14ac:dyDescent="0.3">
      <c r="A4" s="5" t="s">
        <v>130</v>
      </c>
      <c r="E4" s="5"/>
      <c r="H4" s="5"/>
      <c r="J4" s="7"/>
    </row>
    <row r="5" spans="1:14" ht="12.45" x14ac:dyDescent="0.3">
      <c r="A5" s="4"/>
      <c r="J5" s="7"/>
    </row>
    <row r="6" spans="1:14" ht="12.45" x14ac:dyDescent="0.3">
      <c r="A6" s="4"/>
      <c r="B6" s="5"/>
      <c r="C6" s="5"/>
      <c r="D6" s="5"/>
      <c r="E6" s="5"/>
      <c r="I6" s="29"/>
      <c r="J6" s="21"/>
      <c r="N6" s="45"/>
    </row>
    <row r="7" spans="1:14" ht="12.45" x14ac:dyDescent="0.3">
      <c r="A7" s="4"/>
      <c r="B7" s="9" t="s">
        <v>8</v>
      </c>
      <c r="H7" s="48" t="s">
        <v>9</v>
      </c>
      <c r="I7" s="20"/>
      <c r="J7" s="21"/>
    </row>
    <row r="8" spans="1:14" ht="12.45" x14ac:dyDescent="0.3">
      <c r="A8" s="4"/>
      <c r="H8" s="20"/>
      <c r="I8" s="20"/>
      <c r="J8" s="21"/>
    </row>
    <row r="9" spans="1:14" ht="12.45" x14ac:dyDescent="0.3">
      <c r="A9" s="8" t="s">
        <v>40</v>
      </c>
      <c r="F9" s="5">
        <f>'Previous YE FERC Pole Cost'!B74</f>
        <v>946.24467005026258</v>
      </c>
      <c r="H9" s="76" t="s">
        <v>123</v>
      </c>
      <c r="J9" s="21"/>
      <c r="N9" s="10"/>
    </row>
    <row r="10" spans="1:14" ht="12.45" x14ac:dyDescent="0.3">
      <c r="A10" s="4"/>
      <c r="F10" s="10"/>
      <c r="H10" s="19"/>
      <c r="J10" s="21"/>
      <c r="N10" s="10"/>
    </row>
    <row r="11" spans="1:14" ht="12.45" x14ac:dyDescent="0.3">
      <c r="A11" s="4" t="s">
        <v>131</v>
      </c>
      <c r="B11" s="9" t="s">
        <v>132</v>
      </c>
      <c r="H11" s="37"/>
      <c r="I11" s="20"/>
      <c r="J11" s="21"/>
      <c r="N11" s="10"/>
    </row>
    <row r="12" spans="1:14" ht="12.45" x14ac:dyDescent="0.3">
      <c r="A12" s="4"/>
      <c r="F12" s="10"/>
      <c r="H12" s="19"/>
      <c r="J12" s="21"/>
      <c r="N12" s="24"/>
    </row>
    <row r="13" spans="1:14" ht="12.45" x14ac:dyDescent="0.3">
      <c r="A13" s="8" t="s">
        <v>133</v>
      </c>
      <c r="F13" s="5">
        <f>'Previous YE FERC Pole Cost'!B33</f>
        <v>5.3501325148140558E-2</v>
      </c>
      <c r="H13" s="77" t="s">
        <v>134</v>
      </c>
      <c r="J13" s="21"/>
      <c r="N13" s="10"/>
    </row>
    <row r="14" spans="1:14" ht="12.45" x14ac:dyDescent="0.3">
      <c r="A14" s="8" t="s">
        <v>135</v>
      </c>
      <c r="F14" s="5">
        <f>'Previous YE FERC Pole Cost'!B42</f>
        <v>0.16467093089800894</v>
      </c>
      <c r="H14" s="77" t="s">
        <v>136</v>
      </c>
      <c r="J14" s="21"/>
      <c r="N14" s="10"/>
    </row>
    <row r="15" spans="1:14" ht="12.45" x14ac:dyDescent="0.3">
      <c r="A15" s="8" t="s">
        <v>109</v>
      </c>
      <c r="F15" s="5">
        <f>F13+F14</f>
        <v>0.21817225604614948</v>
      </c>
      <c r="H15" s="50" t="s">
        <v>137</v>
      </c>
      <c r="J15" s="21"/>
      <c r="N15" s="10"/>
    </row>
    <row r="16" spans="1:14" ht="12.45" x14ac:dyDescent="0.3">
      <c r="J16" s="21"/>
      <c r="N16" s="10"/>
    </row>
    <row r="17" spans="1:14" ht="12.45" x14ac:dyDescent="0.3">
      <c r="A17" s="4"/>
      <c r="F17" s="39"/>
      <c r="H17" s="20"/>
      <c r="J17" s="21"/>
      <c r="N17" s="33"/>
    </row>
    <row r="18" spans="1:14" ht="12.45" x14ac:dyDescent="0.3">
      <c r="A18" s="4"/>
      <c r="B18" s="9" t="s">
        <v>107</v>
      </c>
      <c r="H18" s="37"/>
      <c r="I18" s="20"/>
      <c r="J18" s="21"/>
      <c r="N18" s="32"/>
    </row>
    <row r="19" spans="1:14" ht="12.45" x14ac:dyDescent="0.3">
      <c r="A19" s="4"/>
      <c r="D19" s="5" t="s">
        <v>138</v>
      </c>
      <c r="H19" s="20"/>
      <c r="I19" s="20"/>
      <c r="J19" s="21"/>
      <c r="N19" s="10"/>
    </row>
    <row r="20" spans="1:14" ht="12.45" x14ac:dyDescent="0.3">
      <c r="A20" s="8" t="s">
        <v>40</v>
      </c>
      <c r="B20" s="5"/>
      <c r="C20" s="5"/>
      <c r="D20" s="5"/>
      <c r="E20" s="5"/>
      <c r="F20" s="5">
        <f>+F9</f>
        <v>946.24467005026258</v>
      </c>
      <c r="H20" s="20" t="s">
        <v>139</v>
      </c>
      <c r="J20" s="21"/>
      <c r="N20" s="5"/>
    </row>
    <row r="21" spans="1:14" ht="12.45" x14ac:dyDescent="0.3">
      <c r="A21" s="8" t="s">
        <v>109</v>
      </c>
      <c r="B21" s="5"/>
      <c r="D21" s="5"/>
      <c r="E21" s="5"/>
      <c r="F21" s="5">
        <f>+F15</f>
        <v>0.21817225604614948</v>
      </c>
      <c r="H21" s="50" t="s">
        <v>140</v>
      </c>
      <c r="J21" s="21"/>
    </row>
    <row r="22" spans="1:14" ht="12.45" x14ac:dyDescent="0.3">
      <c r="J22" s="21"/>
    </row>
    <row r="23" spans="1:14" ht="17.600000000000001" x14ac:dyDescent="0.4">
      <c r="A23" s="5" t="s">
        <v>111</v>
      </c>
      <c r="B23" s="5"/>
      <c r="C23" s="5"/>
      <c r="D23" s="5"/>
      <c r="E23" s="5"/>
      <c r="F23" s="15">
        <f>F20*F21</f>
        <v>206.44433443651013</v>
      </c>
      <c r="H23" s="28" t="s">
        <v>141</v>
      </c>
      <c r="J23" s="21"/>
    </row>
    <row r="24" spans="1:14" ht="12.45" x14ac:dyDescent="0.3">
      <c r="J24" s="21"/>
    </row>
    <row r="25" spans="1:14" ht="12.45" x14ac:dyDescent="0.3">
      <c r="A25" s="83"/>
      <c r="F25" s="10"/>
      <c r="H25" s="19"/>
      <c r="J25" s="21"/>
      <c r="N25" s="10"/>
    </row>
    <row r="26" spans="1:14" ht="12.45" x14ac:dyDescent="0.3">
      <c r="A26" s="83"/>
      <c r="F26" s="10"/>
      <c r="H26" s="19"/>
      <c r="J26" s="21"/>
      <c r="N26" s="10"/>
    </row>
    <row r="27" spans="1:14" ht="12.45" x14ac:dyDescent="0.3">
      <c r="A27" s="83"/>
      <c r="F27" s="10"/>
      <c r="H27" s="19"/>
      <c r="J27" s="21"/>
      <c r="N27" s="10"/>
    </row>
    <row r="28" spans="1:14" ht="12.45" x14ac:dyDescent="0.3">
      <c r="A28" s="4"/>
      <c r="F28" s="10"/>
      <c r="H28" s="19"/>
      <c r="J28" s="21"/>
      <c r="N28" s="10"/>
    </row>
    <row r="29" spans="1:14" ht="12.45" x14ac:dyDescent="0.3">
      <c r="J29" s="21"/>
      <c r="N29" s="5"/>
    </row>
    <row r="30" spans="1:14" ht="12.45" x14ac:dyDescent="0.3">
      <c r="A30" s="4"/>
      <c r="H30" s="20"/>
      <c r="J30" s="21"/>
    </row>
    <row r="31" spans="1:14" ht="12.45" x14ac:dyDescent="0.3">
      <c r="A31" s="4"/>
      <c r="F31" s="10"/>
      <c r="H31" s="19"/>
      <c r="J31" s="21"/>
      <c r="N31" s="10"/>
    </row>
    <row r="32" spans="1:14" ht="12.45" x14ac:dyDescent="0.3">
      <c r="A32" s="4"/>
      <c r="F32" s="98"/>
      <c r="H32" s="19"/>
      <c r="J32" s="21"/>
      <c r="N32" s="98"/>
    </row>
    <row r="33" spans="1:14" ht="12.45" x14ac:dyDescent="0.3">
      <c r="A33" s="4"/>
      <c r="F33" s="10"/>
      <c r="H33" s="19"/>
      <c r="J33" s="21"/>
      <c r="N33" s="10"/>
    </row>
    <row r="34" spans="1:14" ht="12.45" x14ac:dyDescent="0.3">
      <c r="A34" s="4"/>
      <c r="F34" s="10"/>
      <c r="H34" s="19"/>
      <c r="J34" s="21"/>
      <c r="N34" s="10"/>
    </row>
    <row r="35" spans="1:14" ht="12.45" x14ac:dyDescent="0.3">
      <c r="J35" s="21"/>
      <c r="N35" s="5"/>
    </row>
    <row r="36" spans="1:14" ht="12.45" x14ac:dyDescent="0.3">
      <c r="A36" s="4"/>
      <c r="H36" s="20"/>
      <c r="I36" s="20"/>
      <c r="J36" s="21"/>
    </row>
    <row r="37" spans="1:14" ht="12.45" x14ac:dyDescent="0.3">
      <c r="A37" s="4"/>
      <c r="F37" s="10"/>
      <c r="H37" s="20"/>
      <c r="I37" s="19"/>
      <c r="J37" s="21"/>
      <c r="N37" s="10"/>
    </row>
    <row r="38" spans="1:14" ht="12.45" x14ac:dyDescent="0.3">
      <c r="A38" s="4"/>
      <c r="F38" s="10"/>
      <c r="H38" s="20"/>
      <c r="I38" s="19"/>
      <c r="J38" s="21"/>
      <c r="N38" s="10"/>
    </row>
    <row r="39" spans="1:14" ht="12.45" x14ac:dyDescent="0.3">
      <c r="A39" s="4"/>
      <c r="F39" s="10"/>
      <c r="H39" s="20"/>
      <c r="I39" s="19"/>
      <c r="J39" s="21"/>
      <c r="N39" s="11"/>
    </row>
    <row r="40" spans="1:14" ht="12.45" x14ac:dyDescent="0.3">
      <c r="A40" s="8"/>
      <c r="H40" s="20"/>
      <c r="I40" s="19"/>
      <c r="J40" s="21"/>
      <c r="N40" s="5"/>
    </row>
    <row r="41" spans="1:14" ht="12.45" x14ac:dyDescent="0.3">
      <c r="A41" s="4"/>
      <c r="H41" s="20"/>
      <c r="I41" s="20"/>
      <c r="J41" s="21"/>
    </row>
    <row r="42" spans="1:14" ht="12.45" x14ac:dyDescent="0.3">
      <c r="A42" s="4"/>
      <c r="F42" s="98"/>
      <c r="H42" s="20"/>
      <c r="I42" s="19"/>
      <c r="J42" s="21"/>
      <c r="N42" s="98"/>
    </row>
    <row r="43" spans="1:14" ht="12.45" x14ac:dyDescent="0.3">
      <c r="A43" s="4"/>
      <c r="F43" s="10"/>
      <c r="H43" s="20"/>
      <c r="I43" s="19"/>
      <c r="J43" s="21"/>
      <c r="N43" s="10"/>
    </row>
    <row r="44" spans="1:14" ht="12.45" x14ac:dyDescent="0.3">
      <c r="A44" s="4"/>
      <c r="F44" s="10"/>
      <c r="H44" s="20"/>
      <c r="I44" s="19"/>
      <c r="J44" s="21"/>
      <c r="N44" s="10"/>
    </row>
    <row r="45" spans="1:14" ht="12.45" x14ac:dyDescent="0.3">
      <c r="A45" s="4"/>
      <c r="F45" s="10"/>
      <c r="H45" s="20"/>
      <c r="I45" s="19"/>
      <c r="J45" s="21"/>
      <c r="N45" s="10"/>
    </row>
    <row r="46" spans="1:14" ht="12.45" x14ac:dyDescent="0.3">
      <c r="A46" s="8"/>
      <c r="H46" s="20"/>
      <c r="I46" s="19"/>
      <c r="J46" s="21"/>
      <c r="N46" s="5"/>
    </row>
    <row r="47" spans="1:14" ht="12.45" x14ac:dyDescent="0.3">
      <c r="A47" s="4"/>
      <c r="H47" s="20"/>
      <c r="I47" s="20"/>
      <c r="J47" s="21"/>
    </row>
    <row r="48" spans="1:14" ht="12.45" x14ac:dyDescent="0.3">
      <c r="A48" s="4"/>
      <c r="F48" s="10"/>
      <c r="H48" s="20"/>
      <c r="I48" s="19"/>
      <c r="J48" s="21"/>
      <c r="N48" s="11"/>
    </row>
    <row r="49" spans="1:14" ht="12.45" x14ac:dyDescent="0.3">
      <c r="A49" s="8"/>
      <c r="H49" s="20"/>
      <c r="I49" s="20"/>
      <c r="J49" s="21"/>
      <c r="N49" s="11"/>
    </row>
    <row r="50" spans="1:14" ht="12.45" x14ac:dyDescent="0.3">
      <c r="A50" s="4"/>
      <c r="H50" s="20"/>
      <c r="I50" s="20"/>
      <c r="J50" s="21"/>
    </row>
    <row r="51" spans="1:14" ht="12.45" x14ac:dyDescent="0.3">
      <c r="J51" s="38"/>
      <c r="N51" s="5"/>
    </row>
    <row r="52" spans="1:14" ht="12.45" x14ac:dyDescent="0.3">
      <c r="A52" s="8"/>
      <c r="F52" s="5"/>
      <c r="H52" s="23"/>
      <c r="I52" s="20"/>
      <c r="J52" s="21"/>
    </row>
    <row r="53" spans="1:14" ht="12.45" x14ac:dyDescent="0.3">
      <c r="A53" s="4"/>
      <c r="H53" s="20"/>
      <c r="I53" s="20"/>
      <c r="J53" s="21"/>
    </row>
    <row r="54" spans="1:14" ht="12.45" x14ac:dyDescent="0.3">
      <c r="J54" s="20"/>
    </row>
    <row r="55" spans="1:14" ht="12.45" x14ac:dyDescent="0.3">
      <c r="J55" s="21"/>
    </row>
    <row r="56" spans="1:14" ht="12.45" x14ac:dyDescent="0.3">
      <c r="J56" s="21"/>
    </row>
    <row r="57" spans="1:14" ht="12.45" x14ac:dyDescent="0.3">
      <c r="J57" s="21"/>
      <c r="N57" s="5"/>
    </row>
    <row r="58" spans="1:14" ht="12.45" x14ac:dyDescent="0.3">
      <c r="J58" s="21"/>
      <c r="N58" s="5"/>
    </row>
    <row r="59" spans="1:14" ht="17.600000000000001" x14ac:dyDescent="0.4">
      <c r="J59" s="20"/>
      <c r="N59" s="15"/>
    </row>
  </sheetData>
  <phoneticPr fontId="0" type="noConversion"/>
  <pageMargins left="0.7" right="0.7" top="0.75" bottom="0.75" header="0.3" footer="0.3"/>
  <pageSetup orientation="portrait" horizontalDpi="1200" verticalDpi="1200" r:id="rId1"/>
  <headerFooter>
    <oddHeader>&amp;R&amp;"Times New Roman,Regular"The Narragansett Electric Company
d/b/a Rhode Island Energy
Docket No. 25-45-GE 
Attachment DIV 19-12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M56"/>
  <sheetViews>
    <sheetView workbookViewId="0">
      <selection activeCell="E16" sqref="E16"/>
    </sheetView>
  </sheetViews>
  <sheetFormatPr defaultRowHeight="12.45" x14ac:dyDescent="0.3"/>
  <cols>
    <col min="4" max="4" width="8.3046875" customWidth="1"/>
    <col min="6" max="6" width="10.53515625" customWidth="1"/>
    <col min="7" max="7" width="10.3046875" customWidth="1"/>
    <col min="9" max="9" width="9.3046875" customWidth="1"/>
    <col min="10" max="10" width="10" hidden="1" customWidth="1"/>
    <col min="11" max="11" width="9.3046875" hidden="1" customWidth="1"/>
    <col min="12" max="12" width="10.69140625" customWidth="1"/>
  </cols>
  <sheetData>
    <row r="1" spans="1:13" ht="20.149999999999999" x14ac:dyDescent="0.5">
      <c r="A1" s="91" t="s">
        <v>142</v>
      </c>
      <c r="B1" s="1"/>
      <c r="C1" s="2"/>
      <c r="E1" s="1"/>
      <c r="F1" s="1"/>
      <c r="G1" s="1"/>
      <c r="H1" s="1"/>
      <c r="I1" s="1"/>
      <c r="J1" s="1"/>
      <c r="K1" s="1"/>
    </row>
    <row r="2" spans="1:13" ht="17.600000000000001" x14ac:dyDescent="0.4">
      <c r="A2" s="36" t="s">
        <v>114</v>
      </c>
      <c r="C2" s="56"/>
      <c r="D2" s="57"/>
      <c r="E2" s="57"/>
      <c r="F2" s="57"/>
      <c r="G2" s="57"/>
      <c r="H2" s="57"/>
      <c r="I2" s="57"/>
    </row>
    <row r="3" spans="1:13" ht="12.65" customHeight="1" x14ac:dyDescent="0.4">
      <c r="A3" s="92"/>
      <c r="C3" s="56"/>
      <c r="D3" s="57"/>
      <c r="E3" s="57"/>
      <c r="F3" s="57"/>
      <c r="G3" s="57"/>
      <c r="H3" s="57"/>
      <c r="I3" s="57"/>
    </row>
    <row r="4" spans="1:13" ht="11.15" customHeight="1" x14ac:dyDescent="0.4">
      <c r="A4" s="4"/>
      <c r="C4" s="6"/>
      <c r="D4" s="6"/>
      <c r="G4" s="46"/>
    </row>
    <row r="5" spans="1:13" x14ac:dyDescent="0.3">
      <c r="A5" s="8"/>
      <c r="B5" s="9" t="s">
        <v>115</v>
      </c>
      <c r="G5" s="46"/>
      <c r="H5" s="48" t="s">
        <v>9</v>
      </c>
      <c r="I5" s="20"/>
      <c r="J5" s="20"/>
      <c r="K5" s="20"/>
    </row>
    <row r="6" spans="1:13" x14ac:dyDescent="0.3">
      <c r="A6" s="4"/>
      <c r="G6" s="46"/>
      <c r="H6" s="20"/>
      <c r="I6" s="20"/>
      <c r="J6" s="20"/>
      <c r="K6" s="20"/>
    </row>
    <row r="7" spans="1:13" ht="12.9" x14ac:dyDescent="0.35">
      <c r="A7" s="4" t="s">
        <v>116</v>
      </c>
      <c r="E7">
        <v>1</v>
      </c>
      <c r="G7" s="46"/>
      <c r="H7" s="20" t="s">
        <v>117</v>
      </c>
      <c r="I7" s="20"/>
      <c r="J7" s="20"/>
      <c r="K7" s="20"/>
      <c r="M7" s="92"/>
    </row>
    <row r="8" spans="1:13" x14ac:dyDescent="0.3">
      <c r="A8" s="14">
        <v>0.66666666666666663</v>
      </c>
      <c r="E8" s="12">
        <v>0.66669999999999996</v>
      </c>
      <c r="G8" s="46"/>
      <c r="H8" s="20" t="s">
        <v>143</v>
      </c>
      <c r="I8" s="27"/>
      <c r="J8" s="20"/>
      <c r="K8" s="20"/>
    </row>
    <row r="9" spans="1:13" ht="12.9" x14ac:dyDescent="0.35">
      <c r="A9" s="4" t="s">
        <v>144</v>
      </c>
      <c r="E9">
        <v>24</v>
      </c>
      <c r="G9" s="46"/>
      <c r="H9" s="20" t="s">
        <v>117</v>
      </c>
      <c r="I9" s="20"/>
      <c r="J9" s="20"/>
      <c r="K9" s="20"/>
      <c r="M9" s="92"/>
    </row>
    <row r="10" spans="1:13" ht="12.9" x14ac:dyDescent="0.35">
      <c r="A10" s="4" t="s">
        <v>145</v>
      </c>
      <c r="E10" s="132">
        <v>5</v>
      </c>
      <c r="G10" s="46"/>
      <c r="H10" s="20" t="s">
        <v>117</v>
      </c>
      <c r="I10" s="28"/>
      <c r="J10" s="20"/>
      <c r="K10" s="20"/>
      <c r="M10" s="92"/>
    </row>
    <row r="11" spans="1:13" ht="12.9" x14ac:dyDescent="0.35">
      <c r="A11" s="4" t="s">
        <v>146</v>
      </c>
      <c r="E11">
        <v>38.43</v>
      </c>
      <c r="G11" s="46"/>
      <c r="H11" s="20" t="s">
        <v>147</v>
      </c>
      <c r="I11" s="20"/>
      <c r="J11" s="20"/>
      <c r="K11" s="20"/>
      <c r="M11" s="92"/>
    </row>
    <row r="12" spans="1:13" x14ac:dyDescent="0.3">
      <c r="A12" s="8" t="s">
        <v>115</v>
      </c>
      <c r="B12" s="5"/>
      <c r="C12" s="5"/>
      <c r="D12" s="5"/>
      <c r="E12" s="5">
        <f>(E7+(E8*(E9/E10)))/E11</f>
        <v>0.10929378090033828</v>
      </c>
      <c r="G12" s="46"/>
      <c r="H12" s="20" t="s">
        <v>148</v>
      </c>
      <c r="I12" s="31"/>
      <c r="J12" s="40"/>
      <c r="K12" s="22"/>
    </row>
    <row r="15" spans="1:13" ht="15.45" x14ac:dyDescent="0.4">
      <c r="A15" s="6" t="s">
        <v>149</v>
      </c>
      <c r="G15" s="46"/>
      <c r="H15" s="20"/>
      <c r="I15" s="20"/>
      <c r="J15" s="20"/>
      <c r="K15" s="20"/>
    </row>
    <row r="16" spans="1:13" ht="15.45" x14ac:dyDescent="0.4">
      <c r="A16" s="6"/>
      <c r="G16" s="46"/>
      <c r="H16" s="20"/>
      <c r="I16" s="20"/>
      <c r="J16" s="20"/>
      <c r="K16" s="20"/>
    </row>
    <row r="17" spans="1:13" x14ac:dyDescent="0.3">
      <c r="G17" s="46"/>
      <c r="H17" s="20"/>
      <c r="I17" s="20"/>
      <c r="J17" s="20"/>
      <c r="K17" s="20"/>
    </row>
    <row r="18" spans="1:13" x14ac:dyDescent="0.3">
      <c r="A18" s="8" t="s">
        <v>115</v>
      </c>
      <c r="B18" s="5"/>
      <c r="C18" s="5"/>
      <c r="D18" s="5"/>
      <c r="E18" s="5"/>
      <c r="F18" s="33">
        <f>E12</f>
        <v>0.10929378090033828</v>
      </c>
      <c r="G18" s="46"/>
      <c r="H18" s="20" t="s">
        <v>150</v>
      </c>
      <c r="I18" s="20"/>
      <c r="J18" s="20"/>
      <c r="K18" s="20"/>
    </row>
    <row r="19" spans="1:13" x14ac:dyDescent="0.3">
      <c r="A19" s="8" t="s">
        <v>40</v>
      </c>
      <c r="B19" s="5"/>
      <c r="C19" s="5"/>
      <c r="D19" s="5"/>
      <c r="E19" s="5"/>
      <c r="F19" s="33">
        <f>'Previous YE FERC Pole Cost'!B74</f>
        <v>946.24467005026258</v>
      </c>
      <c r="G19" s="46"/>
      <c r="H19" s="49" t="s">
        <v>123</v>
      </c>
      <c r="I19" s="29"/>
      <c r="J19" s="23"/>
      <c r="K19" s="20"/>
    </row>
    <row r="20" spans="1:13" x14ac:dyDescent="0.3">
      <c r="A20" s="8" t="s">
        <v>109</v>
      </c>
      <c r="B20" s="5"/>
      <c r="C20" s="5"/>
      <c r="D20" s="5"/>
      <c r="E20" s="5"/>
      <c r="F20" s="33">
        <f>'Previous YE FERC Pole Cost'!B69</f>
        <v>0.4025573309575845</v>
      </c>
      <c r="G20" s="46"/>
      <c r="H20" s="49" t="s">
        <v>124</v>
      </c>
      <c r="I20" s="29"/>
      <c r="J20" s="20"/>
      <c r="K20" s="20"/>
    </row>
    <row r="21" spans="1:13" ht="17.600000000000001" x14ac:dyDescent="0.4">
      <c r="A21" s="8" t="s">
        <v>151</v>
      </c>
      <c r="B21" s="5"/>
      <c r="C21" s="5"/>
      <c r="D21" s="5"/>
      <c r="E21" s="5"/>
      <c r="F21" s="15">
        <f>F18*F19*F20</f>
        <v>41.631938793425959</v>
      </c>
      <c r="G21" s="46"/>
      <c r="H21" s="20" t="s">
        <v>152</v>
      </c>
      <c r="I21" s="30"/>
      <c r="J21" s="20"/>
      <c r="K21" s="20"/>
    </row>
    <row r="22" spans="1:13" x14ac:dyDescent="0.3">
      <c r="A22" s="4"/>
      <c r="F22" s="10"/>
      <c r="G22" s="46"/>
      <c r="H22" s="20"/>
      <c r="I22" s="20"/>
      <c r="J22" s="20"/>
      <c r="K22" s="20"/>
    </row>
    <row r="23" spans="1:13" x14ac:dyDescent="0.3">
      <c r="A23" s="4"/>
      <c r="G23" s="46"/>
      <c r="H23" s="20"/>
      <c r="I23" s="20"/>
      <c r="J23" s="20"/>
      <c r="K23" s="20"/>
    </row>
    <row r="24" spans="1:13" ht="15.45" x14ac:dyDescent="0.4">
      <c r="A24" s="25" t="s">
        <v>153</v>
      </c>
      <c r="B24" s="26"/>
      <c r="C24" s="26"/>
      <c r="D24" s="26"/>
      <c r="E24" s="26"/>
      <c r="F24" s="26"/>
      <c r="G24" s="47"/>
      <c r="H24" s="41"/>
      <c r="I24" s="41"/>
      <c r="J24" s="41"/>
      <c r="K24" s="41"/>
      <c r="L24" s="26"/>
      <c r="M24" s="26"/>
    </row>
    <row r="25" spans="1:13" ht="15.45" x14ac:dyDescent="0.4">
      <c r="A25" s="25"/>
      <c r="B25" s="26"/>
      <c r="C25" s="26"/>
      <c r="D25" s="26"/>
      <c r="E25" s="26"/>
      <c r="F25" s="26"/>
      <c r="G25" s="47"/>
      <c r="H25" s="41"/>
      <c r="I25" s="41"/>
      <c r="J25" s="41"/>
      <c r="K25" s="41"/>
      <c r="L25" s="26"/>
      <c r="M25" s="26"/>
    </row>
    <row r="26" spans="1:13" x14ac:dyDescent="0.3">
      <c r="A26" s="4"/>
      <c r="G26" s="46"/>
      <c r="H26" s="20"/>
      <c r="I26" s="20"/>
      <c r="J26" s="20"/>
      <c r="K26" s="20"/>
    </row>
    <row r="27" spans="1:13" ht="17.600000000000001" x14ac:dyDescent="0.4">
      <c r="A27" s="18" t="s">
        <v>154</v>
      </c>
      <c r="F27" s="33">
        <f>F21*0.66</f>
        <v>27.477079603661135</v>
      </c>
      <c r="G27" s="46"/>
      <c r="H27" s="20" t="s">
        <v>155</v>
      </c>
      <c r="I27" s="30"/>
      <c r="J27" s="20"/>
      <c r="K27" s="20"/>
    </row>
    <row r="28" spans="1:13" x14ac:dyDescent="0.3">
      <c r="A28" s="4"/>
      <c r="F28" s="10"/>
      <c r="G28" s="46"/>
      <c r="H28" s="20"/>
      <c r="I28" s="20"/>
      <c r="J28" s="20"/>
      <c r="K28" s="20"/>
    </row>
    <row r="29" spans="1:13" x14ac:dyDescent="0.3">
      <c r="A29" s="18" t="s">
        <v>156</v>
      </c>
      <c r="F29" s="10"/>
      <c r="G29" s="46"/>
      <c r="H29" s="20"/>
      <c r="I29" s="20"/>
      <c r="J29" s="20"/>
      <c r="K29" s="20"/>
    </row>
    <row r="30" spans="1:13" x14ac:dyDescent="0.3">
      <c r="A30" s="4"/>
      <c r="F30" s="10"/>
      <c r="G30" s="46"/>
      <c r="H30" s="20"/>
      <c r="I30" s="20"/>
      <c r="J30" s="20"/>
      <c r="K30" s="20"/>
    </row>
    <row r="31" spans="1:13" x14ac:dyDescent="0.3">
      <c r="A31" s="8" t="s">
        <v>115</v>
      </c>
      <c r="B31" s="5"/>
      <c r="C31" s="5"/>
      <c r="D31" s="5"/>
      <c r="E31" s="5"/>
      <c r="F31" s="33">
        <f>E12</f>
        <v>0.10929378090033828</v>
      </c>
      <c r="G31" s="46"/>
      <c r="H31" s="20" t="s">
        <v>150</v>
      </c>
      <c r="I31" s="27"/>
      <c r="J31" s="20"/>
      <c r="K31" s="20"/>
    </row>
    <row r="32" spans="1:13" x14ac:dyDescent="0.3">
      <c r="A32" s="8" t="s">
        <v>40</v>
      </c>
      <c r="B32" s="5"/>
      <c r="C32" s="5"/>
      <c r="D32" s="5"/>
      <c r="E32" s="5"/>
      <c r="F32" s="33">
        <f>'Previous YE FERC Pole Cost'!B74</f>
        <v>946.24467005026258</v>
      </c>
      <c r="G32" s="46"/>
      <c r="H32" s="49" t="s">
        <v>123</v>
      </c>
      <c r="I32" s="29"/>
      <c r="J32" s="23"/>
      <c r="K32" s="20"/>
    </row>
    <row r="33" spans="1:11" x14ac:dyDescent="0.3">
      <c r="A33" s="8" t="s">
        <v>109</v>
      </c>
      <c r="B33" s="5"/>
      <c r="C33" s="5"/>
      <c r="D33" s="5"/>
      <c r="E33" s="5"/>
      <c r="F33" s="33">
        <f>'Annual Cost 1.1409(e)(2)(ii)'!F15</f>
        <v>0.21817225604614948</v>
      </c>
      <c r="G33" s="46"/>
      <c r="H33" s="49" t="s">
        <v>157</v>
      </c>
      <c r="I33" s="29"/>
      <c r="J33" s="20"/>
      <c r="K33" s="20"/>
    </row>
    <row r="34" spans="1:11" ht="17.600000000000001" x14ac:dyDescent="0.4">
      <c r="A34" s="8" t="s">
        <v>158</v>
      </c>
      <c r="B34" s="5"/>
      <c r="C34" s="5"/>
      <c r="D34" s="5"/>
      <c r="E34" s="5"/>
      <c r="F34" s="33">
        <f>F31*F32*F33</f>
        <v>22.563081856020098</v>
      </c>
      <c r="G34" s="46"/>
      <c r="H34" s="20" t="s">
        <v>159</v>
      </c>
      <c r="I34" s="42"/>
      <c r="J34" s="20"/>
      <c r="K34" s="20"/>
    </row>
    <row r="35" spans="1:11" x14ac:dyDescent="0.3">
      <c r="A35" s="4"/>
      <c r="F35" s="10"/>
      <c r="H35" s="20"/>
    </row>
    <row r="36" spans="1:11" ht="17.600000000000001" x14ac:dyDescent="0.4">
      <c r="A36" s="8" t="s">
        <v>160</v>
      </c>
      <c r="F36" s="15">
        <f>MAX(F27, F34)</f>
        <v>27.477079603661135</v>
      </c>
      <c r="H36" s="20" t="s">
        <v>161</v>
      </c>
    </row>
    <row r="37" spans="1:11" x14ac:dyDescent="0.3">
      <c r="A37" s="95" t="s">
        <v>162</v>
      </c>
    </row>
    <row r="38" spans="1:11" x14ac:dyDescent="0.3">
      <c r="A38" s="4"/>
    </row>
    <row r="39" spans="1:11" ht="17.600000000000001" x14ac:dyDescent="0.4">
      <c r="A39" s="8" t="s">
        <v>160</v>
      </c>
      <c r="F39" s="15">
        <f>F36/2</f>
        <v>13.738539801830568</v>
      </c>
      <c r="H39" s="20" t="s">
        <v>163</v>
      </c>
    </row>
    <row r="40" spans="1:11" x14ac:dyDescent="0.3">
      <c r="A40" s="95" t="s">
        <v>164</v>
      </c>
      <c r="F40" s="10"/>
    </row>
    <row r="41" spans="1:11" x14ac:dyDescent="0.3">
      <c r="A41" s="4"/>
      <c r="F41" s="10"/>
    </row>
    <row r="42" spans="1:11" x14ac:dyDescent="0.3">
      <c r="A42" s="4"/>
      <c r="F42" s="10"/>
    </row>
    <row r="43" spans="1:11" x14ac:dyDescent="0.3">
      <c r="A43" s="4"/>
    </row>
    <row r="44" spans="1:11" x14ac:dyDescent="0.3">
      <c r="A44" s="4"/>
    </row>
    <row r="45" spans="1:11" x14ac:dyDescent="0.3">
      <c r="A45" s="4"/>
      <c r="F45" s="11"/>
    </row>
    <row r="46" spans="1:11" x14ac:dyDescent="0.3">
      <c r="A46" s="4"/>
    </row>
    <row r="47" spans="1:11" x14ac:dyDescent="0.3">
      <c r="A47" s="4"/>
    </row>
    <row r="48" spans="1:11" x14ac:dyDescent="0.3">
      <c r="A48" s="8"/>
      <c r="F48" s="5"/>
      <c r="H48" s="5"/>
    </row>
    <row r="49" spans="1:8" x14ac:dyDescent="0.3">
      <c r="A49" s="4"/>
    </row>
    <row r="50" spans="1:8" x14ac:dyDescent="0.3">
      <c r="A50" s="8"/>
    </row>
    <row r="51" spans="1:8" x14ac:dyDescent="0.3">
      <c r="A51" s="4"/>
      <c r="B51" s="9"/>
    </row>
    <row r="52" spans="1:8" x14ac:dyDescent="0.3">
      <c r="A52" s="4"/>
    </row>
    <row r="53" spans="1:8" x14ac:dyDescent="0.3">
      <c r="A53" s="8"/>
      <c r="B53" s="5"/>
      <c r="C53" s="5"/>
      <c r="D53" s="5"/>
      <c r="E53" s="5"/>
      <c r="F53" s="5"/>
      <c r="H53" s="5"/>
    </row>
    <row r="54" spans="1:8" x14ac:dyDescent="0.3">
      <c r="A54" s="8"/>
      <c r="B54" s="5"/>
      <c r="C54" s="5"/>
      <c r="D54" s="5"/>
      <c r="E54" s="5"/>
      <c r="F54" s="5"/>
      <c r="H54" s="5"/>
    </row>
    <row r="55" spans="1:8" x14ac:dyDescent="0.3">
      <c r="A55" s="8"/>
      <c r="B55" s="5"/>
      <c r="C55" s="5"/>
      <c r="D55" s="5"/>
      <c r="E55" s="5"/>
      <c r="F55" s="5"/>
      <c r="H55" s="5"/>
    </row>
    <row r="56" spans="1:8" ht="17.600000000000001" x14ac:dyDescent="0.4">
      <c r="A56" s="5"/>
      <c r="B56" s="5"/>
      <c r="C56" s="5"/>
      <c r="D56" s="5"/>
      <c r="E56" s="5"/>
      <c r="F56" s="15"/>
      <c r="H56" s="5"/>
    </row>
  </sheetData>
  <phoneticPr fontId="0" type="noConversion"/>
  <pageMargins left="0.7" right="0.7" top="0.75" bottom="0.75" header="0.3" footer="0.3"/>
  <pageSetup orientation="portrait" horizontalDpi="1200" verticalDpi="1200" r:id="rId1"/>
  <headerFooter>
    <oddHeader>&amp;R&amp;"Times New Roman,Regular"The Narragansett Electric Company
d/b/a Rhode Island Energy
Docket No. 25-45-GE 
Attachment DIV 19-12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958F-EAC5-45EC-B1CD-AAD0056E2BA4}">
  <dimension ref="A1:N17"/>
  <sheetViews>
    <sheetView zoomScale="120" zoomScaleNormal="120" workbookViewId="0">
      <selection activeCell="E16" sqref="E16"/>
    </sheetView>
  </sheetViews>
  <sheetFormatPr defaultRowHeight="12.45" x14ac:dyDescent="0.3"/>
  <cols>
    <col min="1" max="1" width="14.07421875" customWidth="1"/>
    <col min="5" max="5" width="10.3046875" customWidth="1"/>
    <col min="6" max="6" width="9.69140625" bestFit="1" customWidth="1"/>
    <col min="9" max="9" width="41.3046875" customWidth="1"/>
    <col min="10" max="10" width="5.53515625" customWidth="1"/>
    <col min="11" max="11" width="27.3046875" customWidth="1"/>
    <col min="13" max="13" width="34.53515625" bestFit="1" customWidth="1"/>
    <col min="14" max="14" width="15.53515625" bestFit="1" customWidth="1"/>
    <col min="15" max="15" width="12.69140625" bestFit="1" customWidth="1"/>
  </cols>
  <sheetData>
    <row r="1" spans="1:14" ht="20.149999999999999" x14ac:dyDescent="0.5">
      <c r="A1" s="90" t="s">
        <v>165</v>
      </c>
    </row>
    <row r="2" spans="1:14" ht="20.149999999999999" x14ac:dyDescent="0.5">
      <c r="A2" s="36" t="s">
        <v>114</v>
      </c>
      <c r="B2" s="17"/>
      <c r="C2" s="17"/>
      <c r="D2" s="17"/>
      <c r="E2" s="17"/>
      <c r="F2" s="17"/>
    </row>
    <row r="4" spans="1:14" x14ac:dyDescent="0.3">
      <c r="H4" s="20"/>
      <c r="I4" s="20"/>
      <c r="J4" s="20"/>
    </row>
    <row r="5" spans="1:14" x14ac:dyDescent="0.3">
      <c r="A5" s="8" t="s">
        <v>166</v>
      </c>
      <c r="B5" s="5"/>
      <c r="C5" s="5"/>
      <c r="D5" s="5"/>
      <c r="E5" s="5"/>
      <c r="F5" s="125">
        <f>TRUNC('Telecom (Urbanized 5.0)'!F36,2)</f>
        <v>27.47</v>
      </c>
      <c r="H5" s="20" t="s">
        <v>167</v>
      </c>
      <c r="I5" s="20"/>
      <c r="J5" s="20"/>
    </row>
    <row r="6" spans="1:14" x14ac:dyDescent="0.3">
      <c r="A6" s="8" t="s">
        <v>168</v>
      </c>
      <c r="B6" s="5"/>
      <c r="C6" s="5"/>
      <c r="D6" s="5"/>
      <c r="E6" s="5"/>
      <c r="F6" s="33">
        <v>6</v>
      </c>
      <c r="H6" s="49" t="s">
        <v>169</v>
      </c>
      <c r="I6" s="20"/>
      <c r="J6" s="20"/>
    </row>
    <row r="7" spans="1:14" x14ac:dyDescent="0.3">
      <c r="A7" s="5"/>
      <c r="B7" s="5"/>
      <c r="C7" s="5"/>
      <c r="D7" s="5"/>
      <c r="E7" s="5"/>
      <c r="F7" s="33"/>
      <c r="H7" s="49"/>
      <c r="I7" s="20"/>
      <c r="J7" s="20"/>
    </row>
    <row r="8" spans="1:14" ht="17.600000000000001" x14ac:dyDescent="0.4">
      <c r="A8" s="5" t="s">
        <v>170</v>
      </c>
      <c r="B8" s="5"/>
      <c r="C8" s="5"/>
      <c r="D8" s="5"/>
      <c r="E8" s="5"/>
      <c r="F8" s="55">
        <f>F5*F6</f>
        <v>164.82</v>
      </c>
      <c r="H8" s="20" t="s">
        <v>171</v>
      </c>
      <c r="I8" s="23"/>
      <c r="J8" s="44"/>
    </row>
    <row r="9" spans="1:14" ht="11.15" customHeight="1" x14ac:dyDescent="0.4">
      <c r="A9" s="8"/>
      <c r="B9" s="5"/>
      <c r="C9" s="5"/>
      <c r="D9" s="5"/>
      <c r="E9" s="5"/>
      <c r="F9" s="55"/>
    </row>
    <row r="10" spans="1:14" ht="15.45" x14ac:dyDescent="0.4">
      <c r="A10" s="8" t="s">
        <v>172</v>
      </c>
      <c r="B10" s="5"/>
      <c r="C10" s="5"/>
      <c r="D10" s="5"/>
      <c r="E10" s="54"/>
      <c r="F10" s="55">
        <f>F8/2</f>
        <v>82.41</v>
      </c>
      <c r="H10" s="20" t="s">
        <v>173</v>
      </c>
      <c r="N10" s="58"/>
    </row>
    <row r="11" spans="1:14" ht="9.4499999999999993" customHeight="1" x14ac:dyDescent="0.4">
      <c r="A11" s="36"/>
      <c r="I11" s="15"/>
      <c r="J11" s="49"/>
      <c r="N11" s="58"/>
    </row>
    <row r="12" spans="1:14" ht="11.7" customHeight="1" x14ac:dyDescent="0.3"/>
    <row r="13" spans="1:14" ht="15.45" x14ac:dyDescent="0.4">
      <c r="A13" s="5" t="s">
        <v>174</v>
      </c>
      <c r="B13" s="5"/>
      <c r="C13" s="5"/>
      <c r="D13" s="5"/>
      <c r="E13" s="5"/>
      <c r="F13" s="55">
        <f>F8*2</f>
        <v>329.64</v>
      </c>
      <c r="H13" s="20" t="s">
        <v>175</v>
      </c>
    </row>
    <row r="14" spans="1:14" ht="12.45" customHeight="1" x14ac:dyDescent="0.4">
      <c r="A14" s="8"/>
      <c r="B14" s="5"/>
      <c r="C14" s="5"/>
      <c r="D14" s="5"/>
      <c r="E14" s="5"/>
      <c r="F14" s="55"/>
    </row>
    <row r="15" spans="1:14" ht="15.45" x14ac:dyDescent="0.4">
      <c r="A15" s="8" t="s">
        <v>176</v>
      </c>
      <c r="B15" s="5"/>
      <c r="C15" s="5"/>
      <c r="D15" s="5"/>
      <c r="E15" s="54"/>
      <c r="F15" s="55">
        <f>F13/2</f>
        <v>164.82</v>
      </c>
      <c r="H15" s="20" t="s">
        <v>177</v>
      </c>
    </row>
    <row r="17" spans="1:1" ht="14.15" x14ac:dyDescent="0.35">
      <c r="A17" s="131"/>
    </row>
  </sheetData>
  <pageMargins left="0.7" right="0.7" top="0.75" bottom="0.75" header="0.3" footer="0.3"/>
  <pageSetup orientation="portrait" horizontalDpi="1200" verticalDpi="1200" r:id="rId1"/>
  <headerFooter>
    <oddHeader>&amp;R&amp;"Times New Roman,Regular"The Narragansett Electric Company
d/b/a Rhode Island Energy
Docket No. 25-45-GE 
Attachment DIV 19-12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DC95D-BB9E-4AB4-A673-4CD177603AD0}">
  <dimension ref="A1:N13"/>
  <sheetViews>
    <sheetView zoomScale="120" zoomScaleNormal="120" workbookViewId="0">
      <selection activeCell="E16" sqref="E16"/>
    </sheetView>
  </sheetViews>
  <sheetFormatPr defaultRowHeight="12.45" x14ac:dyDescent="0.3"/>
  <cols>
    <col min="6" max="6" width="9" bestFit="1" customWidth="1"/>
    <col min="9" max="9" width="44" customWidth="1"/>
    <col min="10" max="10" width="5.53515625" customWidth="1"/>
    <col min="11" max="11" width="27.3046875" customWidth="1"/>
    <col min="13" max="13" width="34.53515625" bestFit="1" customWidth="1"/>
    <col min="14" max="14" width="15.53515625" bestFit="1" customWidth="1"/>
    <col min="15" max="15" width="12.69140625" bestFit="1" customWidth="1"/>
  </cols>
  <sheetData>
    <row r="1" spans="1:14" ht="20.149999999999999" x14ac:dyDescent="0.5">
      <c r="A1" s="90" t="s">
        <v>178</v>
      </c>
    </row>
    <row r="2" spans="1:14" ht="20.149999999999999" x14ac:dyDescent="0.5">
      <c r="A2" s="36" t="s">
        <v>114</v>
      </c>
      <c r="B2" s="17"/>
      <c r="C2" s="17"/>
      <c r="D2" s="17"/>
      <c r="E2" s="17"/>
      <c r="F2" s="17"/>
    </row>
    <row r="4" spans="1:14" x14ac:dyDescent="0.3">
      <c r="H4" s="20"/>
      <c r="I4" s="20"/>
      <c r="J4" s="20"/>
    </row>
    <row r="5" spans="1:14" x14ac:dyDescent="0.3">
      <c r="A5" s="8" t="s">
        <v>179</v>
      </c>
      <c r="B5" s="5"/>
      <c r="C5" s="5"/>
      <c r="D5" s="5"/>
      <c r="E5" s="5"/>
      <c r="F5" s="125">
        <f>'Cable-Only Rate'!F15</f>
        <v>26.397625004038385</v>
      </c>
      <c r="H5" s="20" t="s">
        <v>180</v>
      </c>
      <c r="I5" s="20"/>
      <c r="J5" s="20"/>
    </row>
    <row r="6" spans="1:14" x14ac:dyDescent="0.3">
      <c r="A6" s="8" t="s">
        <v>181</v>
      </c>
      <c r="B6" s="5"/>
      <c r="C6" s="5"/>
      <c r="D6" s="5"/>
      <c r="E6" s="5"/>
      <c r="F6" s="127">
        <v>1</v>
      </c>
      <c r="H6" s="49"/>
      <c r="I6" s="20"/>
      <c r="J6" s="20"/>
    </row>
    <row r="7" spans="1:14" x14ac:dyDescent="0.3">
      <c r="A7" s="5"/>
      <c r="B7" s="5"/>
      <c r="C7" s="5"/>
      <c r="D7" s="5"/>
      <c r="E7" s="5"/>
      <c r="F7" s="33"/>
      <c r="H7" s="49"/>
      <c r="I7" s="20"/>
      <c r="J7" s="20"/>
    </row>
    <row r="8" spans="1:14" ht="17.600000000000001" x14ac:dyDescent="0.4">
      <c r="A8" s="5" t="s">
        <v>182</v>
      </c>
      <c r="B8" s="5"/>
      <c r="C8" s="5"/>
      <c r="D8" s="5"/>
      <c r="E8" s="5"/>
      <c r="F8" s="55">
        <f>F5*F6</f>
        <v>26.397625004038385</v>
      </c>
      <c r="H8" s="20" t="s">
        <v>171</v>
      </c>
      <c r="I8" s="23"/>
      <c r="J8" s="44"/>
    </row>
    <row r="9" spans="1:14" ht="11.15" customHeight="1" x14ac:dyDescent="0.4">
      <c r="A9" s="8"/>
      <c r="B9" s="5"/>
      <c r="C9" s="5"/>
      <c r="D9" s="5"/>
      <c r="E9" s="5"/>
      <c r="F9" s="55"/>
    </row>
    <row r="10" spans="1:14" ht="15.45" x14ac:dyDescent="0.4">
      <c r="A10" s="8" t="s">
        <v>183</v>
      </c>
      <c r="B10" s="5"/>
      <c r="C10" s="5"/>
      <c r="D10" s="5"/>
      <c r="E10" s="54"/>
      <c r="F10" s="55">
        <f>F8/2</f>
        <v>13.198812502019193</v>
      </c>
      <c r="H10" s="20" t="s">
        <v>173</v>
      </c>
      <c r="N10" s="58"/>
    </row>
    <row r="11" spans="1:14" ht="17.600000000000001" x14ac:dyDescent="0.4">
      <c r="A11" s="36"/>
      <c r="I11" s="15"/>
      <c r="J11" s="49"/>
      <c r="N11" s="58"/>
    </row>
    <row r="12" spans="1:14" ht="17.600000000000001" x14ac:dyDescent="0.4">
      <c r="A12" s="36"/>
      <c r="I12" s="15"/>
      <c r="N12" s="58"/>
    </row>
    <row r="13" spans="1:14" ht="18.75" customHeight="1" x14ac:dyDescent="0.3"/>
  </sheetData>
  <pageMargins left="0.7" right="0.7" top="0.75" bottom="0.75" header="0.3" footer="0.3"/>
  <pageSetup orientation="portrait" horizontalDpi="1200" verticalDpi="1200" r:id="rId1"/>
  <headerFooter>
    <oddHeader>&amp;R&amp;"Times New Roman,Regular"The Narragansett Electric Company
d/b/a Rhode Island Energy
Docket No. 25-45-GE 
Attachment DIV 19-12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87D3-D0F1-467E-B7CB-F150A672A2A9}">
  <dimension ref="A1:N13"/>
  <sheetViews>
    <sheetView zoomScale="120" zoomScaleNormal="120" workbookViewId="0">
      <selection activeCell="E16" sqref="E16"/>
    </sheetView>
  </sheetViews>
  <sheetFormatPr defaultRowHeight="12.45" x14ac:dyDescent="0.3"/>
  <cols>
    <col min="6" max="6" width="9" bestFit="1" customWidth="1"/>
    <col min="9" max="9" width="36.3046875" customWidth="1"/>
    <col min="10" max="10" width="5.53515625" customWidth="1"/>
    <col min="11" max="11" width="27.3046875" customWidth="1"/>
    <col min="13" max="13" width="34.53515625" bestFit="1" customWidth="1"/>
    <col min="14" max="14" width="15.53515625" bestFit="1" customWidth="1"/>
    <col min="15" max="15" width="12.69140625" bestFit="1" customWidth="1"/>
  </cols>
  <sheetData>
    <row r="1" spans="1:14" ht="20.149999999999999" x14ac:dyDescent="0.5">
      <c r="A1" s="90" t="s">
        <v>184</v>
      </c>
    </row>
    <row r="2" spans="1:14" ht="20.149999999999999" x14ac:dyDescent="0.5">
      <c r="A2" s="36" t="s">
        <v>114</v>
      </c>
      <c r="B2" s="17"/>
      <c r="C2" s="17"/>
      <c r="D2" s="17"/>
      <c r="E2" s="17"/>
      <c r="F2" s="17"/>
    </row>
    <row r="4" spans="1:14" x14ac:dyDescent="0.3">
      <c r="H4" s="20"/>
      <c r="I4" s="20"/>
      <c r="J4" s="20"/>
    </row>
    <row r="5" spans="1:14" x14ac:dyDescent="0.3">
      <c r="A5" s="8" t="s">
        <v>179</v>
      </c>
      <c r="B5" s="5"/>
      <c r="C5" s="5"/>
      <c r="D5" s="5"/>
      <c r="E5" s="5"/>
      <c r="F5" s="125">
        <f>'Cable-Only Rate'!F15</f>
        <v>26.397625004038385</v>
      </c>
      <c r="H5" s="20" t="s">
        <v>180</v>
      </c>
      <c r="I5" s="20"/>
      <c r="J5" s="20"/>
    </row>
    <row r="6" spans="1:14" x14ac:dyDescent="0.3">
      <c r="A6" s="8" t="s">
        <v>185</v>
      </c>
      <c r="B6" s="5"/>
      <c r="C6" s="5"/>
      <c r="D6" s="5"/>
      <c r="E6" s="5"/>
      <c r="F6" s="128">
        <v>2</v>
      </c>
      <c r="H6" s="49"/>
      <c r="I6" s="20"/>
      <c r="J6" s="20"/>
    </row>
    <row r="7" spans="1:14" x14ac:dyDescent="0.3">
      <c r="A7" s="5"/>
      <c r="B7" s="5"/>
      <c r="C7" s="5"/>
      <c r="D7" s="5"/>
      <c r="E7" s="5"/>
      <c r="F7" s="33"/>
      <c r="H7" s="49"/>
      <c r="I7" s="20"/>
      <c r="J7" s="20"/>
    </row>
    <row r="8" spans="1:14" ht="17.600000000000001" x14ac:dyDescent="0.4">
      <c r="A8" s="5" t="s">
        <v>186</v>
      </c>
      <c r="B8" s="5"/>
      <c r="C8" s="5"/>
      <c r="D8" s="5"/>
      <c r="E8" s="5"/>
      <c r="F8" s="55">
        <f>F5*F6</f>
        <v>52.795250008076771</v>
      </c>
      <c r="H8" s="20" t="s">
        <v>171</v>
      </c>
      <c r="I8" s="23"/>
      <c r="J8" s="44"/>
    </row>
    <row r="9" spans="1:14" ht="11.15" customHeight="1" x14ac:dyDescent="0.4">
      <c r="A9" s="8"/>
      <c r="B9" s="5"/>
      <c r="C9" s="5"/>
      <c r="D9" s="5"/>
      <c r="E9" s="5"/>
      <c r="F9" s="55"/>
    </row>
    <row r="10" spans="1:14" ht="15.45" x14ac:dyDescent="0.4">
      <c r="A10" s="8" t="s">
        <v>187</v>
      </c>
      <c r="B10" s="5"/>
      <c r="C10" s="5"/>
      <c r="D10" s="5"/>
      <c r="E10" s="54"/>
      <c r="F10" s="55">
        <f>F8/2</f>
        <v>26.397625004038385</v>
      </c>
      <c r="H10" s="20" t="s">
        <v>173</v>
      </c>
      <c r="N10" s="58"/>
    </row>
    <row r="11" spans="1:14" ht="17.600000000000001" x14ac:dyDescent="0.4">
      <c r="A11" s="36"/>
      <c r="I11" s="15"/>
      <c r="J11" s="49"/>
      <c r="N11" s="58"/>
    </row>
    <row r="12" spans="1:14" ht="17.600000000000001" x14ac:dyDescent="0.4">
      <c r="A12" s="36"/>
      <c r="I12" s="15"/>
      <c r="N12" s="58"/>
    </row>
    <row r="13" spans="1:14" ht="18.75" customHeight="1" x14ac:dyDescent="0.3"/>
  </sheetData>
  <pageMargins left="0.7" right="0.7" top="0.75" bottom="0.75" header="0.3" footer="0.3"/>
  <pageSetup orientation="portrait" horizontalDpi="1200" verticalDpi="1200" r:id="rId1"/>
  <headerFooter>
    <oddHeader>&amp;R&amp;"Times New Roman,Regular"The Narragansett Electric Company
d/b/a Rhode Island Energy
Docket No. 25-45-GE 
Attachment DIV 19-12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27"/>
  <sheetViews>
    <sheetView zoomScale="120" zoomScaleNormal="120" workbookViewId="0">
      <selection activeCell="E16" sqref="E16"/>
    </sheetView>
  </sheetViews>
  <sheetFormatPr defaultRowHeight="12.45" x14ac:dyDescent="0.3"/>
  <cols>
    <col min="9" max="9" width="25.53515625" customWidth="1"/>
    <col min="10" max="10" width="5.53515625" customWidth="1"/>
    <col min="11" max="11" width="27.3046875" customWidth="1"/>
    <col min="13" max="13" width="34.53515625" bestFit="1" customWidth="1"/>
    <col min="14" max="14" width="15.53515625" bestFit="1" customWidth="1"/>
    <col min="15" max="15" width="12.69140625" bestFit="1" customWidth="1"/>
  </cols>
  <sheetData>
    <row r="1" spans="1:13" ht="20.149999999999999" x14ac:dyDescent="0.5">
      <c r="A1" s="17" t="s">
        <v>188</v>
      </c>
    </row>
    <row r="2" spans="1:13" ht="20.149999999999999" x14ac:dyDescent="0.5">
      <c r="A2" s="36" t="s">
        <v>0</v>
      </c>
      <c r="B2" s="17"/>
      <c r="C2" s="17"/>
      <c r="D2" s="17"/>
      <c r="E2" s="17"/>
      <c r="F2" s="17"/>
    </row>
    <row r="4" spans="1:13" ht="17.600000000000001" x14ac:dyDescent="0.4">
      <c r="I4" s="96" t="s">
        <v>189</v>
      </c>
      <c r="K4" s="51" t="s">
        <v>190</v>
      </c>
    </row>
    <row r="5" spans="1:13" ht="17.600000000000001" x14ac:dyDescent="0.4">
      <c r="A5" s="51" t="s">
        <v>191</v>
      </c>
    </row>
    <row r="6" spans="1:13" ht="17.600000000000001" x14ac:dyDescent="0.4">
      <c r="A6" s="36" t="s">
        <v>192</v>
      </c>
      <c r="B6" s="36"/>
      <c r="C6" s="36"/>
      <c r="I6" s="15">
        <f>'Telecom (Urbanized 5.0)'!F21</f>
        <v>41.631938793425959</v>
      </c>
      <c r="K6" s="15">
        <f>I6/2</f>
        <v>20.81596939671298</v>
      </c>
    </row>
    <row r="8" spans="1:13" ht="17.600000000000001" x14ac:dyDescent="0.4">
      <c r="A8" s="51" t="s">
        <v>193</v>
      </c>
    </row>
    <row r="9" spans="1:13" ht="8.15" customHeight="1" x14ac:dyDescent="0.4">
      <c r="A9" s="36"/>
      <c r="I9" s="15"/>
    </row>
    <row r="10" spans="1:13" ht="17.600000000000001" x14ac:dyDescent="0.4">
      <c r="A10" s="36" t="s">
        <v>194</v>
      </c>
      <c r="B10" s="36"/>
      <c r="C10" s="36"/>
      <c r="I10" s="52">
        <f>'Telecom (Urbanized 5.0)'!F36</f>
        <v>27.477079603661135</v>
      </c>
      <c r="K10" s="52">
        <f>I10/2</f>
        <v>13.738539801830568</v>
      </c>
    </row>
    <row r="11" spans="1:13" ht="17.600000000000001" x14ac:dyDescent="0.4">
      <c r="A11" s="36"/>
      <c r="I11" s="15"/>
    </row>
    <row r="12" spans="1:13" ht="17.600000000000001" x14ac:dyDescent="0.4">
      <c r="A12" s="36" t="s">
        <v>195</v>
      </c>
      <c r="I12" s="52">
        <f>'Cable-Only Rate'!F15</f>
        <v>26.397625004038385</v>
      </c>
      <c r="K12" s="52">
        <f>I12/2</f>
        <v>13.198812502019193</v>
      </c>
    </row>
    <row r="13" spans="1:13" ht="17.600000000000001" x14ac:dyDescent="0.4">
      <c r="A13" s="36"/>
      <c r="B13" s="36"/>
      <c r="C13" s="36"/>
      <c r="I13" s="15"/>
      <c r="K13" s="15"/>
    </row>
    <row r="14" spans="1:13" ht="17.600000000000001" x14ac:dyDescent="0.4">
      <c r="A14" s="36" t="s">
        <v>196</v>
      </c>
      <c r="B14" s="36"/>
      <c r="C14" s="36"/>
      <c r="I14" s="52">
        <f>'Wireless Antenna'!F8</f>
        <v>164.82</v>
      </c>
      <c r="K14" s="52">
        <f>'Wireless Antenna'!F10</f>
        <v>82.41</v>
      </c>
      <c r="M14" s="79"/>
    </row>
    <row r="15" spans="1:13" ht="17.600000000000001" x14ac:dyDescent="0.4">
      <c r="A15" s="36"/>
      <c r="B15" s="36"/>
      <c r="C15" s="36"/>
      <c r="I15" s="15"/>
      <c r="K15" s="15"/>
    </row>
    <row r="16" spans="1:13" ht="17.600000000000001" x14ac:dyDescent="0.4">
      <c r="A16" s="36" t="s">
        <v>197</v>
      </c>
      <c r="B16" s="36"/>
      <c r="C16" s="36"/>
      <c r="I16" s="52">
        <f>'Public (Municipal)'!F8</f>
        <v>26.397625004038385</v>
      </c>
      <c r="K16" s="52">
        <f>'Public (Municipal)'!F10</f>
        <v>13.198812502019193</v>
      </c>
    </row>
    <row r="17" spans="1:14" ht="17.600000000000001" x14ac:dyDescent="0.4">
      <c r="A17" s="36"/>
      <c r="B17" s="36"/>
      <c r="C17" s="36"/>
      <c r="I17" s="15"/>
      <c r="K17" s="15"/>
    </row>
    <row r="18" spans="1:14" ht="17.600000000000001" x14ac:dyDescent="0.4">
      <c r="A18" s="36" t="s">
        <v>198</v>
      </c>
      <c r="B18" s="36"/>
      <c r="C18" s="36"/>
      <c r="I18" s="52">
        <f>Private!F8</f>
        <v>52.795250008076771</v>
      </c>
      <c r="K18" s="52">
        <f>Private!F10</f>
        <v>26.397625004038385</v>
      </c>
    </row>
    <row r="20" spans="1:14" ht="17.600000000000001" x14ac:dyDescent="0.4">
      <c r="A20" s="36" t="s">
        <v>199</v>
      </c>
      <c r="I20" s="52">
        <v>0.55000000000000004</v>
      </c>
      <c r="J20" s="92"/>
      <c r="M20" s="126" t="s">
        <v>200</v>
      </c>
    </row>
    <row r="21" spans="1:14" ht="17.600000000000001" x14ac:dyDescent="0.4">
      <c r="A21" s="36"/>
      <c r="I21" s="15"/>
      <c r="J21" s="92"/>
    </row>
    <row r="22" spans="1:14" ht="17.600000000000001" x14ac:dyDescent="0.4">
      <c r="A22" s="133"/>
      <c r="I22" s="15"/>
    </row>
    <row r="24" spans="1:14" ht="17.600000000000001" x14ac:dyDescent="0.4">
      <c r="A24" s="36"/>
      <c r="I24" s="15"/>
      <c r="N24" s="58"/>
    </row>
    <row r="25" spans="1:14" ht="17.600000000000001" x14ac:dyDescent="0.4">
      <c r="A25" s="36"/>
      <c r="I25" s="15"/>
      <c r="J25" s="49"/>
      <c r="N25" s="58"/>
    </row>
    <row r="26" spans="1:14" ht="17.600000000000001" x14ac:dyDescent="0.4">
      <c r="A26" s="36"/>
      <c r="I26" s="15"/>
      <c r="N26" s="58"/>
    </row>
    <row r="27" spans="1:14" ht="18.75" customHeight="1" x14ac:dyDescent="0.3"/>
  </sheetData>
  <pageMargins left="0.7" right="0.7" top="0.75" bottom="0.75" header="0.3" footer="0.3"/>
  <pageSetup orientation="portrait" horizontalDpi="1200" verticalDpi="1200" r:id="rId1"/>
  <headerFooter>
    <oddHeader>&amp;R&amp;"Times New Roman,Regular"The Narragansett Electric Company
d/b/a Rhode Island Energy
Docket No. 25-45-GE 
Attachment DIV 19-12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56"/>
  <sheetViews>
    <sheetView workbookViewId="0">
      <selection activeCell="E16" sqref="E16"/>
    </sheetView>
  </sheetViews>
  <sheetFormatPr defaultRowHeight="12.45" x14ac:dyDescent="0.3"/>
  <cols>
    <col min="6" max="6" width="10.53515625" customWidth="1"/>
    <col min="7" max="7" width="8.53515625" customWidth="1"/>
    <col min="10" max="10" width="9.3046875" customWidth="1"/>
    <col min="11" max="11" width="9.3046875" hidden="1" customWidth="1"/>
    <col min="12" max="12" width="10.69140625" hidden="1" customWidth="1"/>
  </cols>
  <sheetData>
    <row r="1" spans="1:13" ht="20.149999999999999" x14ac:dyDescent="0.5">
      <c r="A1" s="91" t="s">
        <v>201</v>
      </c>
      <c r="D1" s="1"/>
      <c r="E1" s="1"/>
      <c r="F1" s="1"/>
      <c r="G1" s="1"/>
      <c r="H1" s="1"/>
      <c r="I1" s="1"/>
      <c r="J1" s="123" t="s">
        <v>202</v>
      </c>
      <c r="L1" s="7"/>
    </row>
    <row r="2" spans="1:13" ht="17.600000000000001" x14ac:dyDescent="0.4">
      <c r="A2" s="36" t="s">
        <v>203</v>
      </c>
      <c r="B2" s="5"/>
      <c r="C2" s="56"/>
      <c r="D2" s="57"/>
      <c r="E2" s="57"/>
      <c r="F2" s="57"/>
      <c r="G2" s="57"/>
      <c r="H2" s="57"/>
      <c r="L2" s="7"/>
    </row>
    <row r="3" spans="1:13" ht="14.15" customHeight="1" x14ac:dyDescent="0.4">
      <c r="B3" s="5"/>
      <c r="C3" s="56"/>
      <c r="D3" s="57"/>
      <c r="E3" s="57"/>
      <c r="F3" s="57"/>
      <c r="G3" s="57"/>
      <c r="H3" s="57"/>
      <c r="L3" s="7"/>
    </row>
    <row r="4" spans="1:13" ht="11.15" customHeight="1" x14ac:dyDescent="0.4">
      <c r="A4" s="4"/>
      <c r="C4" s="6"/>
      <c r="D4" s="6"/>
      <c r="L4" s="7"/>
    </row>
    <row r="5" spans="1:13" x14ac:dyDescent="0.3">
      <c r="A5" s="8"/>
      <c r="B5" s="9" t="s">
        <v>115</v>
      </c>
      <c r="H5" s="48" t="s">
        <v>9</v>
      </c>
      <c r="I5" s="20"/>
      <c r="J5" s="20"/>
      <c r="K5" s="20"/>
    </row>
    <row r="6" spans="1:13" x14ac:dyDescent="0.3">
      <c r="A6" s="4"/>
      <c r="H6" s="20"/>
      <c r="I6" s="20"/>
      <c r="J6" s="20"/>
      <c r="K6" s="21"/>
    </row>
    <row r="7" spans="1:13" ht="12.9" x14ac:dyDescent="0.35">
      <c r="A7" s="4" t="s">
        <v>116</v>
      </c>
      <c r="E7">
        <v>1</v>
      </c>
      <c r="H7" s="20" t="s">
        <v>117</v>
      </c>
      <c r="I7" s="20"/>
      <c r="J7" s="20"/>
      <c r="K7" s="21"/>
      <c r="M7" s="92"/>
    </row>
    <row r="8" spans="1:13" x14ac:dyDescent="0.3">
      <c r="A8" s="14">
        <v>0.66666666666666663</v>
      </c>
      <c r="E8" s="12">
        <v>0.66669999999999996</v>
      </c>
      <c r="H8" s="20" t="s">
        <v>143</v>
      </c>
      <c r="I8" s="27"/>
      <c r="J8" s="20"/>
      <c r="K8" s="21"/>
    </row>
    <row r="9" spans="1:13" ht="12.9" x14ac:dyDescent="0.35">
      <c r="A9" s="4" t="s">
        <v>144</v>
      </c>
      <c r="E9">
        <v>24</v>
      </c>
      <c r="H9" s="20" t="s">
        <v>117</v>
      </c>
      <c r="I9" s="20"/>
      <c r="J9" s="20"/>
      <c r="K9" s="21"/>
      <c r="M9" s="92"/>
    </row>
    <row r="10" spans="1:13" ht="12.9" x14ac:dyDescent="0.35">
      <c r="A10" s="4" t="s">
        <v>145</v>
      </c>
      <c r="E10" s="132">
        <v>3</v>
      </c>
      <c r="H10" s="20" t="s">
        <v>117</v>
      </c>
      <c r="I10" s="28"/>
      <c r="K10" s="21"/>
      <c r="M10" s="92"/>
    </row>
    <row r="11" spans="1:13" ht="12.9" x14ac:dyDescent="0.35">
      <c r="A11" s="4" t="s">
        <v>146</v>
      </c>
      <c r="E11">
        <v>38.43</v>
      </c>
      <c r="H11" s="20" t="s">
        <v>117</v>
      </c>
      <c r="I11" s="20"/>
      <c r="J11" s="20"/>
      <c r="K11" s="21"/>
      <c r="M11" s="92"/>
    </row>
    <row r="12" spans="1:13" ht="12.9" x14ac:dyDescent="0.35">
      <c r="A12" s="8" t="s">
        <v>115</v>
      </c>
      <c r="B12" s="5"/>
      <c r="C12" s="5"/>
      <c r="D12" s="5"/>
      <c r="E12" s="5">
        <f>(E7+(E8*(E9/E10)))/E11</f>
        <v>0.16480874316939889</v>
      </c>
      <c r="H12" s="20" t="s">
        <v>148</v>
      </c>
      <c r="I12" s="29"/>
      <c r="J12" s="40"/>
      <c r="K12" s="23"/>
      <c r="M12" s="92"/>
    </row>
    <row r="15" spans="1:13" ht="15.45" x14ac:dyDescent="0.4">
      <c r="A15" s="6" t="s">
        <v>149</v>
      </c>
      <c r="H15" s="20"/>
      <c r="I15" s="20"/>
      <c r="J15" s="20"/>
      <c r="K15" s="21"/>
    </row>
    <row r="16" spans="1:13" ht="15.45" x14ac:dyDescent="0.4">
      <c r="A16" s="6"/>
      <c r="H16" s="20"/>
      <c r="I16" s="20"/>
      <c r="J16" s="20"/>
      <c r="K16" s="21"/>
    </row>
    <row r="17" spans="1:12" x14ac:dyDescent="0.3">
      <c r="H17" s="20"/>
      <c r="I17" s="20"/>
      <c r="J17" s="20"/>
      <c r="K17" s="21"/>
    </row>
    <row r="18" spans="1:12" x14ac:dyDescent="0.3">
      <c r="A18" s="8" t="s">
        <v>115</v>
      </c>
      <c r="B18" s="5"/>
      <c r="C18" s="5"/>
      <c r="D18" s="5"/>
      <c r="E18" s="5"/>
      <c r="F18" s="33">
        <f>E12</f>
        <v>0.16480874316939889</v>
      </c>
      <c r="H18" s="20" t="s">
        <v>150</v>
      </c>
      <c r="I18" s="20"/>
      <c r="J18" s="20"/>
      <c r="K18" s="21"/>
    </row>
    <row r="19" spans="1:12" x14ac:dyDescent="0.3">
      <c r="A19" s="8" t="s">
        <v>40</v>
      </c>
      <c r="B19" s="5"/>
      <c r="C19" s="5"/>
      <c r="D19" s="5"/>
      <c r="E19" s="5"/>
      <c r="F19" s="33">
        <f>'Previous YE FERC Pole Cost'!B74</f>
        <v>946.24467005026258</v>
      </c>
      <c r="H19" s="49" t="s">
        <v>123</v>
      </c>
      <c r="I19" s="20"/>
      <c r="J19" s="23"/>
      <c r="K19" s="21"/>
    </row>
    <row r="20" spans="1:12" x14ac:dyDescent="0.3">
      <c r="A20" s="8" t="s">
        <v>109</v>
      </c>
      <c r="B20" s="5"/>
      <c r="C20" s="5"/>
      <c r="D20" s="5"/>
      <c r="E20" s="5"/>
      <c r="F20" s="33">
        <f>'Previous YE FERC Pole Cost'!B69</f>
        <v>0.4025573309575845</v>
      </c>
      <c r="H20" s="49" t="s">
        <v>124</v>
      </c>
      <c r="I20" s="20"/>
      <c r="J20" s="20"/>
      <c r="K20" s="21"/>
    </row>
    <row r="21" spans="1:12" ht="17.600000000000001" x14ac:dyDescent="0.4">
      <c r="A21" s="8" t="s">
        <v>204</v>
      </c>
      <c r="B21" s="5"/>
      <c r="C21" s="5"/>
      <c r="D21" s="5"/>
      <c r="E21" s="5"/>
      <c r="F21" s="15">
        <f>F18*F19*F20</f>
        <v>62.778572135833556</v>
      </c>
      <c r="H21" s="20" t="s">
        <v>152</v>
      </c>
      <c r="I21" s="30"/>
      <c r="J21" s="20"/>
      <c r="K21" s="21"/>
    </row>
    <row r="22" spans="1:12" x14ac:dyDescent="0.3">
      <c r="A22" s="4"/>
      <c r="F22" s="10"/>
      <c r="H22" s="20"/>
      <c r="I22" s="20"/>
      <c r="J22" s="20"/>
      <c r="K22" s="20"/>
    </row>
    <row r="23" spans="1:12" x14ac:dyDescent="0.3">
      <c r="A23" s="4"/>
      <c r="H23" s="20"/>
      <c r="I23" s="20"/>
      <c r="J23" s="20"/>
      <c r="K23" s="20"/>
    </row>
    <row r="24" spans="1:12" ht="15.45" x14ac:dyDescent="0.4">
      <c r="A24" s="25" t="s">
        <v>153</v>
      </c>
      <c r="B24" s="26"/>
      <c r="C24" s="26"/>
      <c r="D24" s="26"/>
      <c r="E24" s="26"/>
      <c r="F24" s="26"/>
      <c r="G24" s="26"/>
      <c r="H24" s="41"/>
      <c r="I24" s="41"/>
      <c r="J24" s="41"/>
      <c r="K24" s="41"/>
      <c r="L24" s="26"/>
    </row>
    <row r="25" spans="1:12" ht="15.45" x14ac:dyDescent="0.4">
      <c r="A25" s="25"/>
      <c r="B25" s="26"/>
      <c r="C25" s="26"/>
      <c r="D25" s="26"/>
      <c r="E25" s="26"/>
      <c r="F25" s="26"/>
      <c r="G25" s="26"/>
      <c r="H25" s="41"/>
      <c r="I25" s="41"/>
      <c r="J25" s="41"/>
      <c r="K25" s="41"/>
      <c r="L25" s="26"/>
    </row>
    <row r="26" spans="1:12" x14ac:dyDescent="0.3">
      <c r="A26" s="4"/>
      <c r="H26" s="20"/>
      <c r="I26" s="20"/>
      <c r="J26" s="20"/>
      <c r="K26" s="20"/>
    </row>
    <row r="27" spans="1:12" ht="17.600000000000001" x14ac:dyDescent="0.4">
      <c r="A27" s="18" t="s">
        <v>154</v>
      </c>
      <c r="F27" s="33">
        <f>F21*0.44</f>
        <v>27.622571739766766</v>
      </c>
      <c r="H27" s="20" t="s">
        <v>205</v>
      </c>
      <c r="I27" s="43"/>
      <c r="J27" s="20"/>
      <c r="K27" s="20"/>
    </row>
    <row r="28" spans="1:12" x14ac:dyDescent="0.3">
      <c r="A28" s="4"/>
      <c r="F28" s="10"/>
      <c r="H28" s="20"/>
      <c r="I28" s="20"/>
      <c r="J28" s="20"/>
      <c r="K28" s="20"/>
    </row>
    <row r="29" spans="1:12" x14ac:dyDescent="0.3">
      <c r="A29" s="18" t="s">
        <v>156</v>
      </c>
      <c r="F29" s="10"/>
      <c r="H29" s="20"/>
      <c r="I29" s="20"/>
      <c r="J29" s="20"/>
      <c r="K29" s="20"/>
    </row>
    <row r="30" spans="1:12" x14ac:dyDescent="0.3">
      <c r="A30" s="4"/>
      <c r="F30" s="10"/>
      <c r="H30" s="20"/>
      <c r="I30" s="20"/>
      <c r="J30" s="20"/>
      <c r="K30" s="20"/>
    </row>
    <row r="31" spans="1:12" x14ac:dyDescent="0.3">
      <c r="A31" s="8" t="s">
        <v>115</v>
      </c>
      <c r="B31" s="5"/>
      <c r="C31" s="5"/>
      <c r="D31" s="5"/>
      <c r="E31" s="5"/>
      <c r="F31" s="33">
        <f>E12</f>
        <v>0.16480874316939889</v>
      </c>
      <c r="H31" s="20" t="s">
        <v>150</v>
      </c>
      <c r="I31" s="20"/>
      <c r="J31" s="20"/>
      <c r="K31" s="21"/>
    </row>
    <row r="32" spans="1:12" x14ac:dyDescent="0.3">
      <c r="A32" s="8" t="s">
        <v>40</v>
      </c>
      <c r="B32" s="5"/>
      <c r="C32" s="5"/>
      <c r="D32" s="5"/>
      <c r="E32" s="5"/>
      <c r="F32" s="33">
        <f>'Previous YE FERC Pole Cost'!B74</f>
        <v>946.24467005026258</v>
      </c>
      <c r="H32" s="49" t="s">
        <v>123</v>
      </c>
      <c r="I32" s="20"/>
      <c r="J32" s="23"/>
      <c r="K32" s="21"/>
    </row>
    <row r="33" spans="1:12" x14ac:dyDescent="0.3">
      <c r="A33" s="8" t="s">
        <v>109</v>
      </c>
      <c r="B33" s="5"/>
      <c r="C33" s="5"/>
      <c r="D33" s="5"/>
      <c r="E33" s="5"/>
      <c r="F33" s="33">
        <f>'Annual Cost 1.1409(e)(2)(ii)'!F15</f>
        <v>0.21817225604614948</v>
      </c>
      <c r="H33" s="49" t="s">
        <v>157</v>
      </c>
      <c r="I33" s="29"/>
      <c r="J33" s="20"/>
      <c r="K33" s="21"/>
    </row>
    <row r="34" spans="1:12" ht="17.600000000000001" x14ac:dyDescent="0.4">
      <c r="A34" s="8" t="s">
        <v>206</v>
      </c>
      <c r="B34" s="5"/>
      <c r="C34" s="5"/>
      <c r="D34" s="5"/>
      <c r="E34" s="5"/>
      <c r="F34" s="33">
        <f>F31*F32*F33</f>
        <v>34.023831292924292</v>
      </c>
      <c r="H34" s="20" t="s">
        <v>159</v>
      </c>
      <c r="I34" s="42"/>
      <c r="J34" s="20"/>
      <c r="K34" s="21"/>
    </row>
    <row r="35" spans="1:12" x14ac:dyDescent="0.3">
      <c r="A35" s="4"/>
      <c r="F35" s="10"/>
      <c r="H35" s="20"/>
      <c r="I35" s="20"/>
      <c r="J35" s="20"/>
      <c r="K35" s="20"/>
      <c r="L35" s="20"/>
    </row>
    <row r="36" spans="1:12" ht="17.600000000000001" x14ac:dyDescent="0.4">
      <c r="A36" s="8" t="s">
        <v>207</v>
      </c>
      <c r="F36" s="15">
        <f>MAX(F27, F34)</f>
        <v>34.023831292924292</v>
      </c>
      <c r="H36" s="20" t="s">
        <v>161</v>
      </c>
    </row>
    <row r="37" spans="1:12" x14ac:dyDescent="0.3">
      <c r="A37" s="4"/>
    </row>
    <row r="38" spans="1:12" ht="15" x14ac:dyDescent="0.35">
      <c r="A38" s="102" t="s">
        <v>202</v>
      </c>
    </row>
    <row r="39" spans="1:12" x14ac:dyDescent="0.3">
      <c r="A39" s="4"/>
      <c r="F39" s="10"/>
    </row>
    <row r="40" spans="1:12" x14ac:dyDescent="0.3">
      <c r="A40" s="4"/>
      <c r="F40" s="10"/>
    </row>
    <row r="41" spans="1:12" x14ac:dyDescent="0.3">
      <c r="A41" s="4"/>
      <c r="F41" s="10"/>
    </row>
    <row r="42" spans="1:12" x14ac:dyDescent="0.3">
      <c r="A42" s="4"/>
      <c r="F42" s="10"/>
    </row>
    <row r="43" spans="1:12" x14ac:dyDescent="0.3">
      <c r="A43" s="4"/>
    </row>
    <row r="44" spans="1:12" x14ac:dyDescent="0.3">
      <c r="A44" s="4"/>
    </row>
    <row r="45" spans="1:12" x14ac:dyDescent="0.3">
      <c r="A45" s="4"/>
      <c r="F45" s="11"/>
    </row>
    <row r="46" spans="1:12" x14ac:dyDescent="0.3">
      <c r="A46" s="4"/>
    </row>
    <row r="47" spans="1:12" x14ac:dyDescent="0.3">
      <c r="A47" s="4"/>
    </row>
    <row r="48" spans="1:12" x14ac:dyDescent="0.3">
      <c r="A48" s="8"/>
      <c r="F48" s="5"/>
      <c r="H48" s="5"/>
    </row>
    <row r="49" spans="1:8" x14ac:dyDescent="0.3">
      <c r="A49" s="4"/>
    </row>
    <row r="50" spans="1:8" x14ac:dyDescent="0.3">
      <c r="A50" s="8"/>
    </row>
    <row r="51" spans="1:8" x14ac:dyDescent="0.3">
      <c r="A51" s="4"/>
      <c r="B51" s="9"/>
    </row>
    <row r="52" spans="1:8" x14ac:dyDescent="0.3">
      <c r="A52" s="4"/>
    </row>
    <row r="53" spans="1:8" x14ac:dyDescent="0.3">
      <c r="A53" s="8"/>
      <c r="B53" s="5"/>
      <c r="C53" s="5"/>
      <c r="D53" s="5"/>
      <c r="E53" s="5"/>
      <c r="F53" s="5"/>
      <c r="H53" s="5"/>
    </row>
    <row r="54" spans="1:8" x14ac:dyDescent="0.3">
      <c r="A54" s="8"/>
      <c r="B54" s="5"/>
      <c r="C54" s="5"/>
      <c r="D54" s="5"/>
      <c r="E54" s="5"/>
      <c r="F54" s="5"/>
      <c r="H54" s="5"/>
    </row>
    <row r="55" spans="1:8" x14ac:dyDescent="0.3">
      <c r="A55" s="8"/>
      <c r="B55" s="5"/>
      <c r="C55" s="5"/>
      <c r="D55" s="5"/>
      <c r="E55" s="5"/>
      <c r="F55" s="5"/>
      <c r="H55" s="5"/>
    </row>
    <row r="56" spans="1:8" ht="17.600000000000001" x14ac:dyDescent="0.4">
      <c r="A56" s="5"/>
      <c r="B56" s="5"/>
      <c r="C56" s="5"/>
      <c r="D56" s="5"/>
      <c r="E56" s="5"/>
      <c r="F56" s="15"/>
      <c r="H56" s="5"/>
    </row>
  </sheetData>
  <phoneticPr fontId="0" type="noConversion"/>
  <pageMargins left="0.7" right="0.7" top="0.75" bottom="0.75" header="0.3" footer="0.3"/>
  <pageSetup orientation="portrait" horizontalDpi="1200" verticalDpi="1200" r:id="rId1"/>
  <headerFooter>
    <oddHeader>&amp;R&amp;"Times New Roman,Regular"The Narragansett Electric Company
d/b/a Rhode Island Energy
Docket No. 25-45-GE 
Attachment DIV 19-12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5fb71415-aff0-46ac-ad8a-1a0b343c080f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TaxCatchAll xmlns="06a704af-1093-41df-910a-e362277c20fd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lcf76f155ced4ddcb4097134ff3c332f xmlns="12207773-f8de-4d1c-9b23-15a1acc5427a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5" ma:contentTypeDescription="Create a new document." ma:contentTypeScope="" ma:versionID="18475ce4ff24437ab50aa5a3255664c3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9A80A-DFD5-42F4-A8DD-D1D76F837F7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CF9830E-23A4-4649-92DF-F8FA9F672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C48BAE-3A2C-4C71-90CD-2C76674FC0EF}">
  <ds:schemaRefs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terms/"/>
    <ds:schemaRef ds:uri="http://purl.org/dc/elements/1.1/"/>
    <ds:schemaRef ds:uri="http://purl.org/dc/dcmitype/"/>
    <ds:schemaRef ds:uri="12207773-f8de-4d1c-9b23-15a1acc5427a"/>
    <ds:schemaRef ds:uri="http://schemas.microsoft.com/office/infopath/2007/PartnerControls"/>
    <ds:schemaRef ds:uri="http://schemas.openxmlformats.org/package/2006/metadata/core-properties"/>
    <ds:schemaRef ds:uri="06a704af-1093-41df-910a-e362277c20f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D63E8EF-CEA1-4618-BEAA-9B3733924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a704af-1093-41df-910a-e362277c20fd"/>
    <ds:schemaRef ds:uri="12207773-f8de-4d1c-9b23-15a1acc54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Previous YE FERC Pole Cost</vt:lpstr>
      <vt:lpstr>Cable-Only Rate</vt:lpstr>
      <vt:lpstr>Annual Cost 1.1409(e)(2)(ii)</vt:lpstr>
      <vt:lpstr>Telecom (Urbanized 5.0)</vt:lpstr>
      <vt:lpstr>Wireless Antenna</vt:lpstr>
      <vt:lpstr>Public (Municipal)</vt:lpstr>
      <vt:lpstr>Private</vt:lpstr>
      <vt:lpstr>Summary</vt:lpstr>
      <vt:lpstr>X Telecom (Non-Urbanized 3.0) X</vt:lpstr>
      <vt:lpstr>'Annual Cost 1.1409(e)(2)(ii)'!Print_Area</vt:lpstr>
      <vt:lpstr>'Cable-Only Rate'!Print_Area</vt:lpstr>
      <vt:lpstr>Private!Print_Area</vt:lpstr>
      <vt:lpstr>'Public (Municipal)'!Print_Area</vt:lpstr>
      <vt:lpstr>Summary!Print_Area</vt:lpstr>
      <vt:lpstr>'Telecom (Urbanized 5.0)'!Print_Area</vt:lpstr>
      <vt:lpstr>'Wireless Antenna'!Print_Area</vt:lpstr>
      <vt:lpstr>'X Telecom (Non-Urbanized 3.0) 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1970-01-01T04:00:00Z</dcterms:created>
  <dcterms:modified xsi:type="dcterms:W3CDTF">2026-04-06T17:51:01Z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2023-10-16T17:44:59Z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0bc24c5b-f343-433f-a150-720de7d27f19</vt:lpwstr>
  </property>
  <property fmtid="{D5CDD505-2E9C-101B-9397-08002B2CF9AE}" pid="8" name="MSIP_Label_e0c8e74a-db15-49f1-980d-3d74f2e3ff07_ContentBits">
    <vt:lpwstr>2</vt:lpwstr>
  </property>
  <property fmtid="{D5CDD505-2E9C-101B-9397-08002B2CF9AE}" pid="9" name="ContentTypeId">
    <vt:lpwstr>0x010100506D7463B7963A458DEBC890CC57F453</vt:lpwstr>
  </property>
  <property fmtid="{D5CDD505-2E9C-101B-9397-08002B2CF9AE}" pid="10" name="MediaServiceImageTags">
    <vt:lpwstr/>
  </property>
  <property fmtid="{D5CDD505-2E9C-101B-9397-08002B2CF9AE}" pid="11" name="SearchContentClass">
    <vt:lpwstr/>
  </property>
</Properties>
</file>