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ppl.com\pplcorp\BusData\RI Gas\LRP\2026 LRP_Docket 26-26-NG\Discovery\Division Set 1\"/>
    </mc:Choice>
  </mc:AlternateContent>
  <xr:revisionPtr revIDLastSave="0" documentId="13_ncr:1_{D22141CE-C27B-4651-84AE-34FCB8F5673C}" xr6:coauthVersionLast="47" xr6:coauthVersionMax="47" xr10:uidLastSave="{00000000-0000-0000-0000-000000000000}"/>
  <bookViews>
    <workbookView xWindow="-120" yWindow="-120" windowWidth="29040" windowHeight="15720" xr2:uid="{8BD0902A-D57E-41F9-A363-6967C0B6F6DD}"/>
  </bookViews>
  <sheets>
    <sheet name="DIV 1-3-3" sheetId="1" r:id="rId1"/>
  </sheets>
  <definedNames>
    <definedName name="_xlnm._FilterDatabase" localSheetId="0" hidden="1">'DIV 1-3-3'!$B$13:$L$15</definedName>
    <definedName name="_xlnm.Print_Area" localSheetId="0">'DIV 1-3-3'!$A$1:$R$87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40" i="1" l="1"/>
  <c r="Q36" i="1"/>
  <c r="Q34" i="1"/>
  <c r="R25" i="1"/>
  <c r="Q25" i="1"/>
  <c r="N40" i="1"/>
  <c r="N36" i="1"/>
  <c r="N34" i="1"/>
  <c r="O25" i="1"/>
  <c r="N25" i="1"/>
  <c r="J40" i="1"/>
  <c r="J34" i="1"/>
  <c r="J36" i="1"/>
  <c r="J25" i="1" l="1"/>
  <c r="J81" i="1" l="1"/>
  <c r="J69" i="1"/>
  <c r="J79" i="1"/>
  <c r="O46" i="1" l="1"/>
  <c r="J45" i="1"/>
  <c r="Q45" i="1" s="1"/>
  <c r="N45" i="1" l="1"/>
  <c r="R62" i="1" l="1"/>
  <c r="R61" i="1"/>
  <c r="O62" i="1"/>
  <c r="O61" i="1"/>
  <c r="N81" i="1"/>
  <c r="O81" i="1"/>
  <c r="Q81" i="1"/>
  <c r="R81" i="1"/>
  <c r="J61" i="1" l="1"/>
  <c r="N61" i="1" l="1"/>
  <c r="Q61" i="1"/>
  <c r="R82" i="1"/>
  <c r="R80" i="1"/>
  <c r="R79" i="1"/>
  <c r="O82" i="1"/>
  <c r="O80" i="1"/>
  <c r="O79" i="1"/>
  <c r="R72" i="1"/>
  <c r="R73" i="1"/>
  <c r="R74" i="1"/>
  <c r="R75" i="1"/>
  <c r="R76" i="1"/>
  <c r="R77" i="1"/>
  <c r="O70" i="1"/>
  <c r="O71" i="1"/>
  <c r="O72" i="1"/>
  <c r="O73" i="1"/>
  <c r="O74" i="1"/>
  <c r="O75" i="1"/>
  <c r="O76" i="1"/>
  <c r="O77" i="1"/>
  <c r="O69" i="1"/>
  <c r="R71" i="1"/>
  <c r="R70" i="1"/>
  <c r="R69" i="1"/>
  <c r="R66" i="1"/>
  <c r="R58" i="1"/>
  <c r="R53" i="1"/>
  <c r="R27" i="1"/>
  <c r="R42" i="1"/>
  <c r="R37" i="1"/>
  <c r="R46" i="1"/>
  <c r="O66" i="1"/>
  <c r="O58" i="1"/>
  <c r="O53" i="1"/>
  <c r="O27" i="1"/>
  <c r="O42" i="1"/>
  <c r="O37" i="1"/>
  <c r="R24" i="1"/>
  <c r="O24" i="1"/>
  <c r="R19" i="1"/>
  <c r="O19" i="1"/>
  <c r="J29" i="1"/>
  <c r="Q29" i="1" s="1"/>
  <c r="N29" i="1" l="1"/>
  <c r="N79" i="1"/>
  <c r="Q79" i="1" l="1"/>
  <c r="F17" i="1"/>
  <c r="R17" i="1" l="1"/>
  <c r="O17" i="1"/>
  <c r="J17" i="1"/>
  <c r="J82" i="1"/>
  <c r="Q82" i="1" l="1"/>
  <c r="N82" i="1"/>
  <c r="Q17" i="1"/>
  <c r="N17" i="1"/>
  <c r="R83" i="1" l="1"/>
  <c r="R84" i="1" s="1"/>
  <c r="O83" i="1"/>
  <c r="O84" i="1" s="1"/>
  <c r="J83" i="1"/>
  <c r="Q83" i="1" l="1"/>
  <c r="N83" i="1"/>
  <c r="J80" i="1"/>
  <c r="N80" i="1" s="1"/>
  <c r="J56" i="1"/>
  <c r="J55" i="1"/>
  <c r="J53" i="1"/>
  <c r="J48" i="1"/>
  <c r="N48" i="1" l="1"/>
  <c r="Q48" i="1"/>
  <c r="Q55" i="1"/>
  <c r="N55" i="1"/>
  <c r="Q80" i="1"/>
  <c r="Q56" i="1"/>
  <c r="N56" i="1"/>
  <c r="N53" i="1"/>
  <c r="Q53" i="1"/>
  <c r="J64" i="1"/>
  <c r="J62" i="1"/>
  <c r="N64" i="1" l="1"/>
  <c r="Q64" i="1"/>
  <c r="Q62" i="1"/>
  <c r="N62" i="1"/>
  <c r="J58" i="1"/>
  <c r="J27" i="1"/>
  <c r="J42" i="1"/>
  <c r="J35" i="1"/>
  <c r="Q35" i="1" l="1"/>
  <c r="N35" i="1"/>
  <c r="N58" i="1"/>
  <c r="Q58" i="1"/>
  <c r="Q42" i="1"/>
  <c r="N42" i="1"/>
  <c r="Q27" i="1"/>
  <c r="N27" i="1"/>
  <c r="J33" i="1"/>
  <c r="J46" i="1"/>
  <c r="J44" i="1"/>
  <c r="J24" i="1"/>
  <c r="J23" i="1"/>
  <c r="F49" i="1"/>
  <c r="F50" i="1" s="1"/>
  <c r="R50" i="1" s="1"/>
  <c r="F30" i="1"/>
  <c r="J30" i="1" s="1"/>
  <c r="Q44" i="1" l="1"/>
  <c r="N44" i="1"/>
  <c r="J50" i="1"/>
  <c r="O50" i="1"/>
  <c r="N23" i="1"/>
  <c r="Q23" i="1"/>
  <c r="N46" i="1"/>
  <c r="Q46" i="1"/>
  <c r="Q30" i="1"/>
  <c r="N30" i="1"/>
  <c r="N24" i="1"/>
  <c r="Q24" i="1"/>
  <c r="Q33" i="1"/>
  <c r="N33" i="1"/>
  <c r="F31" i="1"/>
  <c r="R31" i="1" s="1"/>
  <c r="R51" i="1" s="1"/>
  <c r="J19" i="1"/>
  <c r="J21" i="1"/>
  <c r="J22" i="1"/>
  <c r="J41" i="1"/>
  <c r="J49" i="1"/>
  <c r="Q49" i="1" l="1"/>
  <c r="N49" i="1"/>
  <c r="N22" i="1"/>
  <c r="Q22" i="1"/>
  <c r="Q21" i="1"/>
  <c r="N21" i="1"/>
  <c r="Q50" i="1"/>
  <c r="N50" i="1"/>
  <c r="Q41" i="1"/>
  <c r="N41" i="1"/>
  <c r="J31" i="1"/>
  <c r="O31" i="1"/>
  <c r="O67" i="1" s="1"/>
  <c r="N19" i="1"/>
  <c r="Q19" i="1"/>
  <c r="D50" i="1"/>
  <c r="Q31" i="1" l="1"/>
  <c r="N31" i="1"/>
  <c r="J77" i="1"/>
  <c r="J76" i="1"/>
  <c r="J75" i="1"/>
  <c r="J74" i="1"/>
  <c r="J73" i="1"/>
  <c r="J72" i="1"/>
  <c r="J71" i="1"/>
  <c r="J70" i="1"/>
  <c r="J66" i="1"/>
  <c r="J65" i="1"/>
  <c r="J60" i="1"/>
  <c r="J57" i="1"/>
  <c r="D27" i="1"/>
  <c r="D42" i="1"/>
  <c r="J39" i="1"/>
  <c r="D39" i="1"/>
  <c r="J37" i="1"/>
  <c r="D37" i="1"/>
  <c r="E9" i="1"/>
  <c r="D9" i="1"/>
  <c r="Q37" i="1" l="1"/>
  <c r="N37" i="1"/>
  <c r="Q60" i="1"/>
  <c r="N60" i="1"/>
  <c r="N66" i="1"/>
  <c r="Q66" i="1"/>
  <c r="N72" i="1"/>
  <c r="Q72" i="1"/>
  <c r="N76" i="1"/>
  <c r="Q76" i="1"/>
  <c r="N57" i="1"/>
  <c r="Q57" i="1"/>
  <c r="Q70" i="1"/>
  <c r="N70" i="1"/>
  <c r="N71" i="1"/>
  <c r="Q71" i="1"/>
  <c r="N74" i="1"/>
  <c r="Q74" i="1"/>
  <c r="N77" i="1"/>
  <c r="Q77" i="1"/>
  <c r="Q39" i="1"/>
  <c r="N39" i="1"/>
  <c r="N65" i="1"/>
  <c r="Q65" i="1"/>
  <c r="N73" i="1"/>
  <c r="Q73" i="1"/>
  <c r="Q69" i="1"/>
  <c r="N69" i="1"/>
  <c r="N75" i="1"/>
  <c r="Q75" i="1"/>
  <c r="Q51" i="1" l="1"/>
  <c r="R52" i="1" s="1"/>
  <c r="N67" i="1"/>
  <c r="O68" i="1" s="1"/>
  <c r="Q84" i="1"/>
  <c r="R85" i="1" s="1"/>
  <c r="N84" i="1"/>
  <c r="O85" i="1" s="1"/>
</calcChain>
</file>

<file path=xl/sharedStrings.xml><?xml version="1.0" encoding="utf-8"?>
<sst xmlns="http://schemas.openxmlformats.org/spreadsheetml/2006/main" count="284" uniqueCount="170">
  <si>
    <t>RHODE ISLAND ENERGY</t>
  </si>
  <si>
    <t>Capacity Allocations</t>
  </si>
  <si>
    <t>Resource Type</t>
  </si>
  <si>
    <t>High Load Factor</t>
  </si>
  <si>
    <t>Low Load Factor</t>
  </si>
  <si>
    <t>Pipeline</t>
  </si>
  <si>
    <t>TBD</t>
  </si>
  <si>
    <t>Storage</t>
  </si>
  <si>
    <t>Peaking</t>
  </si>
  <si>
    <t>TOTAL:</t>
  </si>
  <si>
    <t>Company's Weighted Average Cost of Demand</t>
  </si>
  <si>
    <t>Marketer's Weighted Average Cost of Demand</t>
  </si>
  <si>
    <t>Resource</t>
  </si>
  <si>
    <t>Pipeline Company</t>
  </si>
  <si>
    <t>Rate Schedule</t>
  </si>
  <si>
    <t>Contract #</t>
  </si>
  <si>
    <t>Demand</t>
  </si>
  <si>
    <t xml:space="preserve">Storage </t>
  </si>
  <si>
    <t>Cost Per Month</t>
  </si>
  <si>
    <t>Termination Date</t>
  </si>
  <si>
    <t>LDC Managed</t>
  </si>
  <si>
    <t>Annual $</t>
  </si>
  <si>
    <t>Annual City Gate Volume (Dth)</t>
  </si>
  <si>
    <t>Rate</t>
  </si>
  <si>
    <t>Capacity</t>
  </si>
  <si>
    <t>MSQ</t>
  </si>
  <si>
    <t>$/Dth/Month</t>
  </si>
  <si>
    <t>TGP</t>
  </si>
  <si>
    <t>FT-A</t>
  </si>
  <si>
    <t/>
  </si>
  <si>
    <t>64025 / 64026</t>
  </si>
  <si>
    <t>Enbridge</t>
  </si>
  <si>
    <t>M12</t>
  </si>
  <si>
    <t>M12274</t>
  </si>
  <si>
    <t>TCPL</t>
  </si>
  <si>
    <t>FT</t>
  </si>
  <si>
    <t>PNGTS</t>
  </si>
  <si>
    <t>MPL</t>
  </si>
  <si>
    <t>FT-1</t>
  </si>
  <si>
    <t>AGT</t>
  </si>
  <si>
    <t>AFT1AIM</t>
  </si>
  <si>
    <t>TETCO</t>
  </si>
  <si>
    <t>CDS</t>
  </si>
  <si>
    <t>AFT-E1</t>
  </si>
  <si>
    <t>93011E</t>
  </si>
  <si>
    <t>AFTCLMS</t>
  </si>
  <si>
    <t>TCO</t>
  </si>
  <si>
    <t>FTS</t>
  </si>
  <si>
    <t>AFT-14</t>
  </si>
  <si>
    <t>AFT-1W</t>
  </si>
  <si>
    <t>SCT</t>
  </si>
  <si>
    <t>AFT-ES1</t>
  </si>
  <si>
    <t>93001ESC</t>
  </si>
  <si>
    <t>Totals</t>
  </si>
  <si>
    <t>Transportation WACOD</t>
  </si>
  <si>
    <t>x</t>
  </si>
  <si>
    <t>M12164</t>
  </si>
  <si>
    <t>Iroquois</t>
  </si>
  <si>
    <t>RTS-1</t>
  </si>
  <si>
    <t>Transco</t>
  </si>
  <si>
    <t>AFT-1S3</t>
  </si>
  <si>
    <t>96004SC</t>
  </si>
  <si>
    <t>EGTS</t>
  </si>
  <si>
    <t>FTNN</t>
  </si>
  <si>
    <t>FSS</t>
  </si>
  <si>
    <t>GSS</t>
  </si>
  <si>
    <t>GSS-TE</t>
  </si>
  <si>
    <t>FSMA</t>
  </si>
  <si>
    <t>SS-1</t>
  </si>
  <si>
    <t>FSS-1</t>
  </si>
  <si>
    <t>NGLNG</t>
  </si>
  <si>
    <t>FST-LG</t>
  </si>
  <si>
    <t>LNG005</t>
  </si>
  <si>
    <t>AFT-1H</t>
  </si>
  <si>
    <t>Storage/Peaking WACOD</t>
  </si>
  <si>
    <t>Managed/Storage/Peaking WACOD</t>
  </si>
  <si>
    <t>Note:</t>
  </si>
  <si>
    <t>Discounted/Negotiated rates are bolded.  Because rates can change, please refer to the applicable pipeline tariff for current rates.</t>
  </si>
  <si>
    <t>PNG-0017</t>
  </si>
  <si>
    <t>(1)</t>
  </si>
  <si>
    <t>(6)</t>
  </si>
  <si>
    <t>(2)</t>
  </si>
  <si>
    <t>(5)</t>
  </si>
  <si>
    <t>(8)</t>
  </si>
  <si>
    <t>(9)</t>
  </si>
  <si>
    <t>(3)</t>
  </si>
  <si>
    <t>(4)</t>
  </si>
  <si>
    <t>(7)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</si>
  <si>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</si>
  <si>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</si>
  <si>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</si>
  <si>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</si>
  <si>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</si>
  <si>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</si>
  <si>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</si>
  <si>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</si>
  <si>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</si>
  <si>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</si>
  <si>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</si>
  <si>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(21)</t>
  </si>
  <si>
    <t>(22)</t>
  </si>
  <si>
    <t>(24)</t>
  </si>
  <si>
    <t>(28)</t>
  </si>
  <si>
    <t>(27)</t>
  </si>
  <si>
    <t>(23)</t>
  </si>
  <si>
    <t>(25)</t>
  </si>
  <si>
    <t>(26)</t>
  </si>
  <si>
    <t>(29)</t>
  </si>
  <si>
    <t>(30)</t>
  </si>
  <si>
    <t>(31)</t>
  </si>
  <si>
    <t>(32)</t>
  </si>
  <si>
    <t>(33)</t>
  </si>
  <si>
    <t>(34)</t>
  </si>
  <si>
    <t>(35)</t>
  </si>
  <si>
    <t>(36)</t>
  </si>
  <si>
    <t>(37)</t>
  </si>
  <si>
    <t>(38)</t>
  </si>
  <si>
    <t>(39)</t>
  </si>
  <si>
    <t>(40)</t>
  </si>
  <si>
    <t>(41)</t>
  </si>
  <si>
    <t>(42)</t>
  </si>
  <si>
    <t>(43)</t>
  </si>
  <si>
    <t>(44)</t>
  </si>
  <si>
    <t>(45)</t>
  </si>
  <si>
    <t>(46)</t>
  </si>
  <si>
    <t>(47)</t>
  </si>
  <si>
    <t>(48)</t>
  </si>
  <si>
    <t>(49)</t>
  </si>
  <si>
    <t>(50)</t>
  </si>
  <si>
    <t>(51)</t>
  </si>
  <si>
    <t>(52)</t>
  </si>
  <si>
    <t>(53)</t>
  </si>
  <si>
    <t>(54)</t>
  </si>
  <si>
    <t>(55)</t>
  </si>
  <si>
    <t>(56)</t>
  </si>
  <si>
    <t>(57)</t>
  </si>
  <si>
    <t>(58)</t>
  </si>
  <si>
    <t>(59)</t>
  </si>
  <si>
    <t>(60)</t>
  </si>
  <si>
    <t>(61)</t>
  </si>
  <si>
    <t>(62)</t>
  </si>
  <si>
    <t>(63)</t>
  </si>
  <si>
    <t>(64)</t>
  </si>
  <si>
    <t>(65)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</si>
  <si>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</si>
  <si>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</si>
  <si>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</si>
  <si>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</si>
  <si>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</si>
  <si>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</si>
  <si>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</si>
  <si>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</si>
  <si>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</si>
  <si>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</si>
  <si>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</si>
  <si>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</si>
  <si>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</si>
  <si>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</si>
  <si>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</si>
  <si>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Proposed Capacity Resources effective November 1, 2026:</t>
  </si>
  <si>
    <t>All capacity will be released at maximum tariff rates unless a discount has been negotiated.  Above rates are maximum tariff rates effective 6/1/2026.</t>
  </si>
  <si>
    <t>(66)</t>
  </si>
  <si>
    <t>31523 / 31524</t>
  </si>
  <si>
    <t>(67)</t>
  </si>
  <si>
    <t>AFT1FT3</t>
  </si>
  <si>
    <t>(68)</t>
  </si>
  <si>
    <t>(69)</t>
  </si>
  <si>
    <t>(70)</t>
  </si>
  <si>
    <t>Peak MDQ/ MDWQ 
(Dth)</t>
  </si>
  <si>
    <t>Storage MSQ 
(Dth)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</si>
</sst>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5" formatCode="&quot;$&quot;#,##0_);\(&quot;$&quot;#,##0\)"/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00_);\(&quot;$&quot;#,##0.0000\)"/>
    <numFmt numFmtId="166" formatCode="_(&quot;$&quot;* #,##0.0000_);_(&quot;$&quot;* \(#,##0.00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91">
    <xf numFmtId="0" fontId="0" fillId="0" borderId="0" xfId="0"/>
    <xf numFmtId="0" fontId="3" fillId="0" borderId="0" xfId="2" applyFont="1"/>
    <xf numFmtId="0" fontId="4" fillId="0" borderId="0" xfId="2" applyFont="1"/>
    <xf numFmtId="0" fontId="3" fillId="0" borderId="0" xfId="2" applyFont="1" applyAlignment="1">
      <alignment horizontal="left"/>
    </xf>
    <xf numFmtId="0" fontId="3" fillId="2" borderId="1" xfId="2" applyFont="1" applyFill="1" applyBorder="1" applyAlignment="1">
      <alignment horizontal="left"/>
    </xf>
    <xf numFmtId="0" fontId="3" fillId="0" borderId="0" xfId="2" applyFont="1" applyAlignment="1">
      <alignment horizontal="center"/>
    </xf>
    <xf numFmtId="0" fontId="5" fillId="0" borderId="0" xfId="2" applyFont="1"/>
    <xf numFmtId="164" fontId="2" fillId="3" borderId="19" xfId="3" applyNumberFormat="1" applyFont="1" applyFill="1" applyBorder="1"/>
    <xf numFmtId="165" fontId="2" fillId="0" borderId="19" xfId="4" applyNumberFormat="1" applyFont="1" applyFill="1" applyBorder="1"/>
    <xf numFmtId="0" fontId="3" fillId="0" borderId="20" xfId="2" applyFont="1" applyBorder="1" applyAlignment="1">
      <alignment horizontal="center"/>
    </xf>
    <xf numFmtId="165" fontId="2" fillId="3" borderId="19" xfId="4" applyNumberFormat="1" applyFont="1" applyFill="1" applyBorder="1"/>
    <xf numFmtId="165" fontId="3" fillId="0" borderId="19" xfId="4" applyNumberFormat="1" applyFont="1" applyFill="1" applyBorder="1"/>
    <xf numFmtId="164" fontId="2" fillId="0" borderId="19" xfId="3" applyNumberFormat="1" applyFont="1" applyFill="1" applyBorder="1"/>
    <xf numFmtId="164" fontId="2" fillId="0" borderId="19" xfId="3" applyNumberFormat="1" applyFont="1" applyBorder="1"/>
    <xf numFmtId="0" fontId="3" fillId="0" borderId="21" xfId="2" applyFont="1" applyBorder="1" applyAlignment="1">
      <alignment horizontal="center"/>
    </xf>
    <xf numFmtId="164" fontId="2" fillId="3" borderId="1" xfId="3" applyNumberFormat="1" applyFont="1" applyFill="1" applyBorder="1"/>
    <xf numFmtId="165" fontId="2" fillId="0" borderId="1" xfId="4" applyNumberFormat="1" applyFont="1" applyFill="1" applyBorder="1"/>
    <xf numFmtId="165" fontId="3" fillId="0" borderId="1" xfId="4" applyNumberFormat="1" applyFont="1" applyFill="1" applyBorder="1"/>
    <xf numFmtId="165" fontId="2" fillId="3" borderId="1" xfId="4" applyNumberFormat="1" applyFont="1" applyFill="1" applyBorder="1"/>
    <xf numFmtId="164" fontId="2" fillId="3" borderId="0" xfId="3" applyNumberFormat="1" applyFont="1" applyFill="1" applyBorder="1"/>
    <xf numFmtId="165" fontId="3" fillId="0" borderId="0" xfId="4" applyNumberFormat="1" applyFont="1" applyFill="1" applyBorder="1"/>
    <xf numFmtId="164" fontId="2" fillId="0" borderId="1" xfId="1" applyNumberFormat="1" applyFont="1" applyFill="1" applyBorder="1"/>
    <xf numFmtId="0" fontId="3" fillId="0" borderId="24" xfId="2" applyFont="1" applyBorder="1" applyAlignment="1">
      <alignment horizontal="right"/>
    </xf>
    <xf numFmtId="164" fontId="3" fillId="0" borderId="24" xfId="3" applyNumberFormat="1" applyFont="1" applyBorder="1"/>
    <xf numFmtId="165" fontId="3" fillId="0" borderId="24" xfId="4" applyNumberFormat="1" applyFont="1" applyBorder="1" applyAlignment="1">
      <alignment horizontal="right"/>
    </xf>
    <xf numFmtId="7" fontId="3" fillId="0" borderId="24" xfId="4" applyNumberFormat="1" applyFont="1" applyBorder="1"/>
    <xf numFmtId="0" fontId="3" fillId="0" borderId="25" xfId="2" applyFont="1" applyBorder="1" applyAlignment="1">
      <alignment horizontal="center"/>
    </xf>
    <xf numFmtId="164" fontId="2" fillId="0" borderId="1" xfId="3" applyNumberFormat="1" applyFont="1" applyFill="1" applyBorder="1"/>
    <xf numFmtId="165" fontId="2" fillId="0" borderId="0" xfId="4" applyNumberFormat="1" applyFont="1" applyFill="1" applyBorder="1"/>
    <xf numFmtId="166" fontId="2" fillId="0" borderId="24" xfId="4" applyNumberFormat="1" applyFont="1" applyFill="1" applyBorder="1"/>
    <xf numFmtId="5" fontId="6" fillId="0" borderId="19" xfId="4" applyNumberFormat="1" applyFont="1" applyFill="1" applyBorder="1"/>
    <xf numFmtId="164" fontId="6" fillId="0" borderId="19" xfId="3" applyNumberFormat="1" applyFont="1" applyBorder="1"/>
    <xf numFmtId="164" fontId="6" fillId="0" borderId="19" xfId="3" applyNumberFormat="1" applyFont="1" applyFill="1" applyBorder="1"/>
    <xf numFmtId="5" fontId="6" fillId="0" borderId="1" xfId="4" applyNumberFormat="1" applyFont="1" applyFill="1" applyBorder="1"/>
    <xf numFmtId="5" fontId="6" fillId="0" borderId="0" xfId="4" applyNumberFormat="1" applyFont="1" applyBorder="1"/>
    <xf numFmtId="0" fontId="6" fillId="0" borderId="0" xfId="0" applyFont="1"/>
    <xf numFmtId="0" fontId="6" fillId="0" borderId="22" xfId="0" applyFont="1" applyBorder="1"/>
    <xf numFmtId="5" fontId="6" fillId="0" borderId="0" xfId="4" applyNumberFormat="1" applyFont="1" applyFill="1" applyBorder="1"/>
    <xf numFmtId="0" fontId="3" fillId="5" borderId="0" xfId="2" applyFont="1" applyFill="1" applyAlignment="1">
      <alignment horizontal="center"/>
    </xf>
    <xf numFmtId="165" fontId="3" fillId="5" borderId="0" xfId="2" applyNumberFormat="1" applyFont="1" applyFill="1" applyAlignment="1">
      <alignment horizontal="center"/>
    </xf>
    <xf numFmtId="5" fontId="3" fillId="0" borderId="1" xfId="2" applyNumberFormat="1" applyFont="1" applyBorder="1" applyAlignment="1">
      <alignment horizontal="center"/>
    </xf>
    <xf numFmtId="3" fontId="3" fillId="0" borderId="3" xfId="2" applyNumberFormat="1" applyFont="1" applyBorder="1" applyAlignment="1">
      <alignment horizontal="center"/>
    </xf>
    <xf numFmtId="0" fontId="2" fillId="0" borderId="0" xfId="2" applyAlignment="1">
      <alignment horizontal="left"/>
    </xf>
    <xf numFmtId="0" fontId="2" fillId="0" borderId="0" xfId="2"/>
    <xf numFmtId="0" fontId="2" fillId="0" borderId="0" xfId="2" applyAlignment="1">
      <alignment horizontal="center"/>
    </xf>
    <xf numFmtId="0" fontId="2" fillId="2" borderId="2" xfId="2" applyFill="1" applyBorder="1" applyAlignment="1">
      <alignment horizontal="center"/>
    </xf>
    <xf numFmtId="0" fontId="2" fillId="2" borderId="3" xfId="2" applyFill="1" applyBorder="1" applyAlignment="1">
      <alignment horizontal="center"/>
    </xf>
    <xf numFmtId="0" fontId="2" fillId="0" borderId="4" xfId="2" applyBorder="1" applyAlignment="1">
      <alignment horizontal="left" wrapText="1"/>
    </xf>
    <xf numFmtId="10" fontId="2" fillId="0" borderId="5" xfId="2" applyNumberFormat="1" applyBorder="1" applyAlignment="1">
      <alignment horizontal="center" wrapText="1"/>
    </xf>
    <xf numFmtId="10" fontId="2" fillId="0" borderId="6" xfId="2" applyNumberFormat="1" applyBorder="1" applyAlignment="1">
      <alignment horizontal="center" wrapText="1"/>
    </xf>
    <xf numFmtId="0" fontId="2" fillId="3" borderId="0" xfId="2" applyFill="1"/>
    <xf numFmtId="0" fontId="2" fillId="0" borderId="7" xfId="2" applyBorder="1" applyAlignment="1">
      <alignment horizontal="left" wrapText="1"/>
    </xf>
    <xf numFmtId="10" fontId="2" fillId="0" borderId="0" xfId="2" applyNumberFormat="1" applyAlignment="1">
      <alignment horizontal="center" wrapText="1"/>
    </xf>
    <xf numFmtId="10" fontId="2" fillId="0" borderId="8" xfId="2" applyNumberFormat="1" applyBorder="1" applyAlignment="1">
      <alignment horizontal="center" wrapText="1"/>
    </xf>
    <xf numFmtId="0" fontId="2" fillId="0" borderId="9" xfId="2" applyBorder="1" applyAlignment="1">
      <alignment horizontal="left" wrapText="1"/>
    </xf>
    <xf numFmtId="10" fontId="2" fillId="0" borderId="10" xfId="2" applyNumberFormat="1" applyBorder="1" applyAlignment="1">
      <alignment horizontal="center" wrapText="1"/>
    </xf>
    <xf numFmtId="10" fontId="2" fillId="0" borderId="11" xfId="2" applyNumberFormat="1" applyBorder="1" applyAlignment="1">
      <alignment horizontal="center" wrapText="1"/>
    </xf>
    <xf numFmtId="0" fontId="2" fillId="0" borderId="0" xfId="2" applyAlignment="1">
      <alignment horizontal="left" wrapText="1"/>
    </xf>
    <xf numFmtId="0" fontId="2" fillId="4" borderId="12" xfId="2" applyFill="1" applyBorder="1" applyAlignment="1">
      <alignment horizontal="center" vertical="center" wrapText="1"/>
    </xf>
    <xf numFmtId="0" fontId="2" fillId="4" borderId="13" xfId="2" applyFill="1" applyBorder="1" applyAlignment="1">
      <alignment horizontal="center" vertical="center" wrapText="1"/>
    </xf>
    <xf numFmtId="0" fontId="2" fillId="4" borderId="14" xfId="2" applyFill="1" applyBorder="1" applyAlignment="1">
      <alignment horizontal="center" vertical="center" wrapText="1"/>
    </xf>
    <xf numFmtId="0" fontId="2" fillId="0" borderId="16" xfId="2" applyBorder="1"/>
    <xf numFmtId="0" fontId="2" fillId="0" borderId="16" xfId="2" applyBorder="1" applyAlignment="1">
      <alignment horizontal="center"/>
    </xf>
    <xf numFmtId="0" fontId="2" fillId="0" borderId="17" xfId="2" applyBorder="1"/>
    <xf numFmtId="3" fontId="2" fillId="0" borderId="0" xfId="2" applyNumberFormat="1" applyAlignment="1">
      <alignment horizontal="center"/>
    </xf>
    <xf numFmtId="0" fontId="2" fillId="0" borderId="18" xfId="2" applyBorder="1"/>
    <xf numFmtId="0" fontId="2" fillId="0" borderId="19" xfId="2" applyBorder="1" applyAlignment="1">
      <alignment horizontal="left"/>
    </xf>
    <xf numFmtId="0" fontId="2" fillId="0" borderId="19" xfId="2" applyBorder="1"/>
    <xf numFmtId="0" fontId="2" fillId="0" borderId="19" xfId="2" applyBorder="1" applyAlignment="1">
      <alignment horizontal="center"/>
    </xf>
    <xf numFmtId="5" fontId="2" fillId="0" borderId="0" xfId="2" applyNumberFormat="1" applyAlignment="1">
      <alignment horizontal="center"/>
    </xf>
    <xf numFmtId="166" fontId="2" fillId="0" borderId="0" xfId="2" applyNumberFormat="1"/>
    <xf numFmtId="0" fontId="2" fillId="0" borderId="1" xfId="2" applyBorder="1" applyAlignment="1">
      <alignment horizontal="left"/>
    </xf>
    <xf numFmtId="0" fontId="2" fillId="0" borderId="2" xfId="2" applyBorder="1" applyAlignment="1">
      <alignment horizontal="center"/>
    </xf>
    <xf numFmtId="0" fontId="2" fillId="0" borderId="20" xfId="2" applyBorder="1" applyAlignment="1">
      <alignment horizontal="center"/>
    </xf>
    <xf numFmtId="0" fontId="2" fillId="0" borderId="22" xfId="2" applyBorder="1" applyAlignment="1">
      <alignment horizontal="center"/>
    </xf>
    <xf numFmtId="0" fontId="2" fillId="0" borderId="23" xfId="2" applyBorder="1"/>
    <xf numFmtId="0" fontId="2" fillId="0" borderId="24" xfId="2" applyBorder="1"/>
    <xf numFmtId="5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15" xfId="2" applyFont="1" applyBorder="1"/>
    <xf numFmtId="49" fontId="2" fillId="0" borderId="0" xfId="2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19" xfId="2" applyNumberFormat="1" applyBorder="1"/>
    <xf numFmtId="0" fontId="2" fillId="4" borderId="12" xfId="2" applyFill="1" applyBorder="1" applyAlignment="1">
      <alignment horizontal="center" vertical="center" wrapText="1"/>
    </xf>
    <xf numFmtId="0" fontId="2" fillId="4" borderId="13" xfId="2" applyFill="1" applyBorder="1" applyAlignment="1">
      <alignment horizontal="center" vertical="center" wrapText="1"/>
    </xf>
    <xf numFmtId="0" fontId="2" fillId="4" borderId="14" xfId="2" applyFill="1" applyBorder="1" applyAlignment="1">
      <alignment horizontal="center" vertical="center" wrapText="1"/>
    </xf>
    <xf numFmtId="0" fontId="2" fillId="4" borderId="12" xfId="2" applyFill="1" applyBorder="1" applyAlignment="1">
      <alignment horizontal="center" vertical="center"/>
    </xf>
    <xf numFmtId="0" fontId="2" fillId="4" borderId="13" xfId="2" applyFill="1" applyBorder="1" applyAlignment="1">
      <alignment horizontal="center" vertical="center"/>
    </xf>
    <xf numFmtId="0" fontId="2" fillId="4" borderId="14" xfId="2" applyFill="1" applyBorder="1" applyAlignment="1">
      <alignment horizontal="center" vertical="center"/>
    </xf>
    <xf numFmtId="0" fontId="3" fillId="0" borderId="18" xfId="2" applyFont="1" applyBorder="1"/>
  </cellXfs>
  <cellStyles count="5">
    <cellStyle name="Comma" xfId="1" builtinId="3"/>
    <cellStyle name="Comma 2" xfId="3" xr:uid="{439A593F-4BC5-424D-986E-89E306F01122}"/>
    <cellStyle name="Currency 2" xfId="4" xr:uid="{F3692723-3D79-4CAF-972B-2A41ACAF666A}"/>
    <cellStyle name="Normal" xfId="0" builtinId="0"/>
    <cellStyle name="Normal 2" xfId="2" xr:uid="{113AC8F1-C962-431A-93C0-7BC1D875CB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328AF2-7A8D-4D9E-AFD3-91DABD3E79A1}">
  <sheetPr>
    <pageSetUpPr fitToPage="1"/>
  </sheetPr>
  <dimension ref="A1:R102"/>
  <sheetViews>
    <sheetView showGridLines="0" tabSelected="1" zoomScaleNormal="100" zoomScaleSheetLayoutView="85" workbookViewId="0">
      <pane ySplit="15" topLeftCell="A16" activePane="bottomLeft" state="frozen"/>
      <selection pane="bottomLeft" activeCell="A16" sqref="A16"/>
    </sheetView>
  </sheetViews>
  <sheetFormatPr defaultColWidth="9.140625" defaultRowHeight="12.75" x14ac:dyDescent="0.2"/>
  <cols>
    <col min="1" max="1" width="4.140625" style="80" bestFit="1" customWidth="1"/>
    <col min="2" max="2" width="8.7109375" style="43" customWidth="1"/>
    <col min="3" max="4" width="11.7109375" style="43" customWidth="1"/>
    <col min="5" max="5" width="14.7109375" style="42" customWidth="1"/>
    <col min="6" max="11" width="11.7109375" style="43" customWidth="1"/>
    <col min="12" max="12" width="8.7109375" style="43" customWidth="1"/>
    <col min="13" max="13" width="6.42578125" style="43" bestFit="1" customWidth="1"/>
    <col min="14" max="14" width="33.28515625" style="44" customWidth="1"/>
    <col min="15" max="15" width="12.7109375" style="44" customWidth="1"/>
    <col min="16" max="16" width="2.7109375" style="44" customWidth="1"/>
    <col min="17" max="17" width="33.28515625" style="44" customWidth="1"/>
    <col min="18" max="18" width="12.7109375" style="44" customWidth="1"/>
    <col min="19" max="16384" width="9.140625" style="43"/>
  </cols>
  <sheetData>
    <row r="1" spans="1:18" x14ac:dyDescent="0.2">
      <c r="B1" s="1" t="s">
        <v>0</v>
      </c>
      <c r="C1" s="1"/>
      <c r="D1" s="1"/>
    </row>
    <row r="3" spans="1:18" x14ac:dyDescent="0.2">
      <c r="B3" s="2" t="s">
        <v>1</v>
      </c>
      <c r="C3" s="2"/>
      <c r="D3" s="2"/>
    </row>
    <row r="4" spans="1:18" x14ac:dyDescent="0.2">
      <c r="C4" s="3"/>
    </row>
    <row r="5" spans="1:18" x14ac:dyDescent="0.2">
      <c r="C5" s="4" t="s">
        <v>2</v>
      </c>
      <c r="D5" s="45" t="s">
        <v>3</v>
      </c>
      <c r="E5" s="46" t="s">
        <v>4</v>
      </c>
      <c r="J5" s="5"/>
    </row>
    <row r="6" spans="1:18" x14ac:dyDescent="0.2">
      <c r="C6" s="47" t="s">
        <v>5</v>
      </c>
      <c r="D6" s="48" t="s">
        <v>6</v>
      </c>
      <c r="E6" s="49" t="s">
        <v>6</v>
      </c>
      <c r="G6" s="50"/>
      <c r="I6" s="50"/>
    </row>
    <row r="7" spans="1:18" x14ac:dyDescent="0.2">
      <c r="C7" s="51" t="s">
        <v>7</v>
      </c>
      <c r="D7" s="52" t="s">
        <v>6</v>
      </c>
      <c r="E7" s="53" t="s">
        <v>6</v>
      </c>
      <c r="F7" s="6"/>
      <c r="G7" s="6"/>
    </row>
    <row r="8" spans="1:18" x14ac:dyDescent="0.2">
      <c r="C8" s="51" t="s">
        <v>8</v>
      </c>
      <c r="D8" s="52" t="s">
        <v>6</v>
      </c>
      <c r="E8" s="53" t="s">
        <v>6</v>
      </c>
      <c r="H8" s="1"/>
      <c r="I8" s="1"/>
    </row>
    <row r="9" spans="1:18" x14ac:dyDescent="0.2">
      <c r="C9" s="54" t="s">
        <v>9</v>
      </c>
      <c r="D9" s="55">
        <f>SUM(D6:D8)</f>
        <v>0</v>
      </c>
      <c r="E9" s="56">
        <f>SUM(E6:E8)</f>
        <v>0</v>
      </c>
    </row>
    <row r="10" spans="1:18" x14ac:dyDescent="0.2">
      <c r="E10" s="57"/>
    </row>
    <row r="11" spans="1:18" x14ac:dyDescent="0.2">
      <c r="B11" s="2" t="s">
        <v>159</v>
      </c>
      <c r="C11" s="2"/>
      <c r="D11" s="2"/>
      <c r="N11" s="42" t="s">
        <v>10</v>
      </c>
      <c r="Q11" s="42" t="s">
        <v>11</v>
      </c>
    </row>
    <row r="12" spans="1:18" s="44" customFormat="1" ht="13.5" thickBot="1" x14ac:dyDescent="0.25">
      <c r="B12" s="44" t="s">
        <v>144</v>
      </c>
      <c r="C12" s="44" t="s">
        <v>145</v>
      </c>
      <c r="D12" s="81" t="s">
        <v>146</v>
      </c>
      <c r="E12" s="81" t="s">
        <v>147</v>
      </c>
      <c r="F12" s="81" t="s">
        <v>148</v>
      </c>
      <c r="G12" s="81" t="s">
        <v>149</v>
      </c>
      <c r="H12" s="81" t="s">
        <v>150</v>
      </c>
      <c r="I12" s="82" t="s">
        <v>151</v>
      </c>
      <c r="J12" s="81" t="s">
        <v>152</v>
      </c>
      <c r="K12" s="44" t="s">
        <v>153</v>
      </c>
      <c r="L12" s="44" t="s">
        <v>154</v>
      </c>
      <c r="N12" s="44" t="s">
        <v>155</v>
      </c>
      <c r="O12" s="44" t="s">
        <v>156</v>
      </c>
      <c r="Q12" s="44" t="s">
        <v>157</v>
      </c>
      <c r="R12" s="44" t="s">
        <v>158</v>
      </c>
    </row>
    <row r="13" spans="1:18" x14ac:dyDescent="0.2">
      <c r="B13" s="84" t="s">
        <v>12</v>
      </c>
      <c r="C13" s="84" t="s">
        <v>13</v>
      </c>
      <c r="D13" s="84" t="s">
        <v>14</v>
      </c>
      <c r="E13" s="87" t="s">
        <v>15</v>
      </c>
      <c r="F13" s="84" t="s">
        <v>168</v>
      </c>
      <c r="G13" s="84" t="s">
        <v>169</v>
      </c>
      <c r="H13" s="58" t="s">
        <v>16</v>
      </c>
      <c r="I13" s="58" t="s">
        <v>17</v>
      </c>
      <c r="J13" s="84" t="s">
        <v>18</v>
      </c>
      <c r="K13" s="84" t="s">
        <v>19</v>
      </c>
      <c r="L13" s="84" t="s">
        <v>20</v>
      </c>
      <c r="M13" s="84"/>
      <c r="N13" s="84" t="s">
        <v>21</v>
      </c>
      <c r="O13" s="84" t="s">
        <v>22</v>
      </c>
      <c r="Q13" s="84" t="s">
        <v>21</v>
      </c>
      <c r="R13" s="84" t="s">
        <v>22</v>
      </c>
    </row>
    <row r="14" spans="1:18" x14ac:dyDescent="0.2">
      <c r="B14" s="85"/>
      <c r="C14" s="85"/>
      <c r="D14" s="85"/>
      <c r="E14" s="88"/>
      <c r="F14" s="85"/>
      <c r="G14" s="85" t="s">
        <v>7</v>
      </c>
      <c r="H14" s="59" t="s">
        <v>23</v>
      </c>
      <c r="I14" s="59" t="s">
        <v>24</v>
      </c>
      <c r="J14" s="85"/>
      <c r="K14" s="85"/>
      <c r="L14" s="85"/>
      <c r="M14" s="85"/>
      <c r="N14" s="85"/>
      <c r="O14" s="85"/>
      <c r="Q14" s="85"/>
      <c r="R14" s="85"/>
    </row>
    <row r="15" spans="1:18" ht="13.5" thickBot="1" x14ac:dyDescent="0.25">
      <c r="B15" s="86"/>
      <c r="C15" s="86"/>
      <c r="D15" s="86"/>
      <c r="E15" s="89"/>
      <c r="F15" s="86"/>
      <c r="G15" s="86" t="s">
        <v>25</v>
      </c>
      <c r="H15" s="60" t="s">
        <v>26</v>
      </c>
      <c r="I15" s="60" t="s">
        <v>26</v>
      </c>
      <c r="J15" s="86"/>
      <c r="K15" s="86"/>
      <c r="L15" s="86"/>
      <c r="M15" s="86"/>
      <c r="N15" s="86"/>
      <c r="O15" s="86"/>
      <c r="Q15" s="86"/>
      <c r="R15" s="86"/>
    </row>
    <row r="16" spans="1:18" x14ac:dyDescent="0.2">
      <c r="A16" s="80" t="s">
        <v>79</v>
      </c>
      <c r="B16" s="79" t="s">
        <v>5</v>
      </c>
      <c r="C16" s="61"/>
      <c r="D16" s="61"/>
      <c r="E16" s="62"/>
      <c r="F16" s="61"/>
      <c r="G16" s="61"/>
      <c r="H16" s="61"/>
      <c r="I16" s="61"/>
      <c r="J16" s="61"/>
      <c r="K16" s="61"/>
      <c r="L16" s="63"/>
      <c r="O16" s="64"/>
      <c r="R16" s="64"/>
    </row>
    <row r="17" spans="1:18" x14ac:dyDescent="0.2">
      <c r="A17" s="80" t="s">
        <v>81</v>
      </c>
      <c r="B17" s="65"/>
      <c r="C17" s="66" t="s">
        <v>27</v>
      </c>
      <c r="D17" s="67" t="s">
        <v>28</v>
      </c>
      <c r="E17" s="68" t="s">
        <v>30</v>
      </c>
      <c r="F17" s="32">
        <f>5220+6380</f>
        <v>11600</v>
      </c>
      <c r="G17" s="31"/>
      <c r="H17" s="11">
        <v>22.7742</v>
      </c>
      <c r="I17" s="8"/>
      <c r="J17" s="30">
        <f>+F17*H17</f>
        <v>264180.72000000003</v>
      </c>
      <c r="K17" s="83">
        <v>49248</v>
      </c>
      <c r="L17" s="9"/>
      <c r="M17" s="35"/>
      <c r="N17" s="69">
        <f>J17*12</f>
        <v>3170168.6400000006</v>
      </c>
      <c r="O17" s="64">
        <f>F17*365</f>
        <v>4234000</v>
      </c>
      <c r="Q17" s="69">
        <f>J17*12</f>
        <v>3170168.6400000006</v>
      </c>
      <c r="R17" s="64">
        <f>F17*365</f>
        <v>4234000</v>
      </c>
    </row>
    <row r="18" spans="1:18" x14ac:dyDescent="0.2">
      <c r="A18" s="80" t="s">
        <v>85</v>
      </c>
      <c r="B18" s="65"/>
      <c r="C18" s="66"/>
      <c r="D18" s="67"/>
      <c r="E18" s="68"/>
      <c r="F18" s="31"/>
      <c r="G18" s="31"/>
      <c r="H18" s="8"/>
      <c r="I18" s="8"/>
      <c r="J18" s="30"/>
      <c r="K18" s="83" t="s">
        <v>29</v>
      </c>
      <c r="L18" s="9"/>
      <c r="M18" s="35"/>
      <c r="N18" s="77"/>
      <c r="O18" s="64"/>
      <c r="P18" s="78"/>
      <c r="Q18" s="77"/>
      <c r="R18" s="64"/>
    </row>
    <row r="19" spans="1:18" x14ac:dyDescent="0.2">
      <c r="A19" s="80" t="s">
        <v>86</v>
      </c>
      <c r="B19" s="65"/>
      <c r="C19" s="66" t="s">
        <v>27</v>
      </c>
      <c r="D19" s="67" t="s">
        <v>28</v>
      </c>
      <c r="E19" s="68">
        <v>1597</v>
      </c>
      <c r="F19" s="7">
        <v>29335</v>
      </c>
      <c r="G19" s="7"/>
      <c r="H19" s="8">
        <v>16.743500000000001</v>
      </c>
      <c r="I19" s="8"/>
      <c r="J19" s="30">
        <f>+F19*H19</f>
        <v>491170.57250000001</v>
      </c>
      <c r="K19" s="83">
        <v>47422</v>
      </c>
      <c r="L19" s="9"/>
      <c r="N19" s="69">
        <f>J19*12</f>
        <v>5894046.8700000001</v>
      </c>
      <c r="O19" s="64">
        <f>F19*365</f>
        <v>10707275</v>
      </c>
      <c r="Q19" s="69">
        <f>J19*12</f>
        <v>5894046.8700000001</v>
      </c>
      <c r="R19" s="64">
        <f>F19*365</f>
        <v>10707275</v>
      </c>
    </row>
    <row r="20" spans="1:18" x14ac:dyDescent="0.2">
      <c r="A20" s="80" t="s">
        <v>82</v>
      </c>
      <c r="B20" s="65"/>
      <c r="C20" s="66"/>
      <c r="D20" s="67"/>
      <c r="E20" s="68"/>
      <c r="F20" s="31"/>
      <c r="G20" s="31"/>
      <c r="H20" s="8" t="s">
        <v>29</v>
      </c>
      <c r="I20" s="8"/>
      <c r="J20" s="30"/>
      <c r="K20" s="83" t="s">
        <v>29</v>
      </c>
      <c r="L20" s="9"/>
      <c r="M20" s="35"/>
      <c r="N20" s="77"/>
      <c r="O20" s="64"/>
      <c r="P20" s="78"/>
      <c r="Q20" s="77"/>
      <c r="R20" s="64"/>
    </row>
    <row r="21" spans="1:18" x14ac:dyDescent="0.2">
      <c r="A21" s="80" t="s">
        <v>80</v>
      </c>
      <c r="B21" s="65"/>
      <c r="C21" s="66" t="s">
        <v>31</v>
      </c>
      <c r="D21" s="67" t="s">
        <v>32</v>
      </c>
      <c r="E21" s="68" t="s">
        <v>33</v>
      </c>
      <c r="F21" s="12">
        <v>29056</v>
      </c>
      <c r="G21" s="7"/>
      <c r="H21" s="8">
        <v>3.3062</v>
      </c>
      <c r="I21" s="8"/>
      <c r="J21" s="30">
        <f>+F21*H21</f>
        <v>96064.947199999995</v>
      </c>
      <c r="K21" s="83">
        <v>51440</v>
      </c>
      <c r="L21" s="9"/>
      <c r="M21" s="35"/>
      <c r="N21" s="69">
        <f t="shared" ref="N21:N46" si="0">J21*12</f>
        <v>1152779.3663999999</v>
      </c>
      <c r="O21" s="64"/>
      <c r="P21" s="78"/>
      <c r="Q21" s="69">
        <f t="shared" ref="Q21:Q46" si="1">J21*12</f>
        <v>1152779.3663999999</v>
      </c>
      <c r="R21" s="64"/>
    </row>
    <row r="22" spans="1:18" x14ac:dyDescent="0.2">
      <c r="A22" s="80" t="s">
        <v>87</v>
      </c>
      <c r="B22" s="65"/>
      <c r="C22" s="66" t="s">
        <v>34</v>
      </c>
      <c r="D22" s="67" t="s">
        <v>35</v>
      </c>
      <c r="E22" s="68">
        <v>64273</v>
      </c>
      <c r="F22" s="12">
        <v>29056</v>
      </c>
      <c r="G22" s="7"/>
      <c r="H22" s="8">
        <v>14.1427</v>
      </c>
      <c r="I22" s="8"/>
      <c r="J22" s="30">
        <f>+F22*H22</f>
        <v>410930.29119999998</v>
      </c>
      <c r="K22" s="83">
        <v>51440</v>
      </c>
      <c r="L22" s="9"/>
      <c r="M22" s="35"/>
      <c r="N22" s="69">
        <f t="shared" si="0"/>
        <v>4931163.4944000002</v>
      </c>
      <c r="O22" s="64"/>
      <c r="P22" s="78"/>
      <c r="Q22" s="69">
        <f t="shared" si="1"/>
        <v>4931163.4944000002</v>
      </c>
      <c r="R22" s="64"/>
    </row>
    <row r="23" spans="1:18" x14ac:dyDescent="0.2">
      <c r="A23" s="80" t="s">
        <v>83</v>
      </c>
      <c r="B23" s="65"/>
      <c r="C23" s="66" t="s">
        <v>36</v>
      </c>
      <c r="D23" s="67" t="s">
        <v>35</v>
      </c>
      <c r="E23" s="68" t="s">
        <v>78</v>
      </c>
      <c r="F23" s="12">
        <v>29000</v>
      </c>
      <c r="G23" s="7"/>
      <c r="H23" s="11">
        <v>22.7943</v>
      </c>
      <c r="I23" s="8"/>
      <c r="J23" s="30">
        <f>+F23*H23</f>
        <v>661034.69999999995</v>
      </c>
      <c r="K23" s="83">
        <v>51440</v>
      </c>
      <c r="L23" s="9"/>
      <c r="M23" s="35"/>
      <c r="N23" s="69">
        <f t="shared" si="0"/>
        <v>7932416.3999999994</v>
      </c>
      <c r="O23" s="64"/>
      <c r="P23" s="78"/>
      <c r="Q23" s="69">
        <f t="shared" si="1"/>
        <v>7932416.3999999994</v>
      </c>
      <c r="R23" s="64"/>
    </row>
    <row r="24" spans="1:18" x14ac:dyDescent="0.2">
      <c r="A24" s="80" t="s">
        <v>84</v>
      </c>
      <c r="B24" s="65"/>
      <c r="C24" s="66" t="s">
        <v>27</v>
      </c>
      <c r="D24" s="67" t="s">
        <v>28</v>
      </c>
      <c r="E24" s="68">
        <v>62930</v>
      </c>
      <c r="F24" s="12">
        <v>15000</v>
      </c>
      <c r="G24" s="12"/>
      <c r="H24" s="8">
        <v>3.7193000000000001</v>
      </c>
      <c r="I24" s="8"/>
      <c r="J24" s="30">
        <f>+F24*H24</f>
        <v>55789.5</v>
      </c>
      <c r="K24" s="83">
        <v>46630</v>
      </c>
      <c r="L24" s="9"/>
      <c r="M24" s="35"/>
      <c r="N24" s="69">
        <f t="shared" si="0"/>
        <v>669474</v>
      </c>
      <c r="O24" s="64">
        <f>F24*365</f>
        <v>5475000</v>
      </c>
      <c r="P24" s="78"/>
      <c r="Q24" s="69">
        <f t="shared" si="1"/>
        <v>669474</v>
      </c>
      <c r="R24" s="64">
        <f>F24*365</f>
        <v>5475000</v>
      </c>
    </row>
    <row r="25" spans="1:18" x14ac:dyDescent="0.2">
      <c r="A25" s="80" t="s">
        <v>88</v>
      </c>
      <c r="B25" s="65"/>
      <c r="C25" s="66" t="s">
        <v>27</v>
      </c>
      <c r="D25" s="67" t="s">
        <v>28</v>
      </c>
      <c r="E25" s="68">
        <v>330580</v>
      </c>
      <c r="F25" s="12">
        <v>14000</v>
      </c>
      <c r="G25" s="12"/>
      <c r="H25" s="8">
        <v>3.7193000000000001</v>
      </c>
      <c r="I25" s="8"/>
      <c r="J25" s="30">
        <f>+F25*H25</f>
        <v>52070.2</v>
      </c>
      <c r="K25" s="83">
        <v>50709</v>
      </c>
      <c r="L25" s="9"/>
      <c r="M25" s="35"/>
      <c r="N25" s="69">
        <f t="shared" si="0"/>
        <v>624842.39999999991</v>
      </c>
      <c r="O25" s="64">
        <f>F25*365</f>
        <v>5110000</v>
      </c>
      <c r="P25" s="78"/>
      <c r="Q25" s="69">
        <f t="shared" si="1"/>
        <v>624842.39999999991</v>
      </c>
      <c r="R25" s="64">
        <f>F25*365</f>
        <v>5110000</v>
      </c>
    </row>
    <row r="26" spans="1:18" x14ac:dyDescent="0.2">
      <c r="A26" s="80" t="s">
        <v>89</v>
      </c>
      <c r="B26" s="65"/>
      <c r="C26" s="66"/>
      <c r="D26" s="67"/>
      <c r="E26" s="68"/>
      <c r="F26" s="12"/>
      <c r="G26" s="12"/>
      <c r="H26" s="8"/>
      <c r="I26" s="8"/>
      <c r="J26" s="30"/>
      <c r="K26" s="83" t="s">
        <v>29</v>
      </c>
      <c r="L26" s="9"/>
      <c r="M26" s="35"/>
      <c r="N26" s="77"/>
      <c r="O26" s="64"/>
      <c r="P26" s="78"/>
      <c r="Q26" s="77"/>
      <c r="R26" s="64"/>
    </row>
    <row r="27" spans="1:18" x14ac:dyDescent="0.2">
      <c r="A27" s="80" t="s">
        <v>90</v>
      </c>
      <c r="B27" s="65"/>
      <c r="C27" s="71" t="s">
        <v>27</v>
      </c>
      <c r="D27" s="67" t="str">
        <f>D24</f>
        <v>FT-A</v>
      </c>
      <c r="E27" s="68">
        <v>349449</v>
      </c>
      <c r="F27" s="27">
        <v>20000</v>
      </c>
      <c r="G27" s="27"/>
      <c r="H27" s="16">
        <v>3.7193000000000001</v>
      </c>
      <c r="I27" s="16"/>
      <c r="J27" s="30">
        <f>+F27*H27</f>
        <v>74386</v>
      </c>
      <c r="K27" s="83">
        <v>47787</v>
      </c>
      <c r="L27" s="9"/>
      <c r="N27" s="69">
        <f t="shared" ref="N27" si="2">J27*12</f>
        <v>892632</v>
      </c>
      <c r="O27" s="64">
        <f>F27*365</f>
        <v>7300000</v>
      </c>
      <c r="Q27" s="69">
        <f t="shared" ref="Q27" si="3">J27*12</f>
        <v>892632</v>
      </c>
      <c r="R27" s="64">
        <f>F27*365</f>
        <v>7300000</v>
      </c>
    </row>
    <row r="28" spans="1:18" x14ac:dyDescent="0.2">
      <c r="A28" s="80" t="s">
        <v>91</v>
      </c>
      <c r="B28" s="65"/>
      <c r="C28" s="71"/>
      <c r="D28" s="67"/>
      <c r="E28" s="72"/>
      <c r="F28" s="15"/>
      <c r="G28" s="15"/>
      <c r="H28" s="17"/>
      <c r="I28" s="16"/>
      <c r="J28" s="33"/>
      <c r="K28" s="83" t="s">
        <v>29</v>
      </c>
      <c r="L28" s="9"/>
      <c r="O28" s="64"/>
      <c r="R28" s="64"/>
    </row>
    <row r="29" spans="1:18" x14ac:dyDescent="0.2">
      <c r="A29" s="80" t="s">
        <v>92</v>
      </c>
      <c r="B29" s="65"/>
      <c r="C29" s="66" t="s">
        <v>41</v>
      </c>
      <c r="D29" s="67" t="s">
        <v>42</v>
      </c>
      <c r="E29" s="68">
        <v>800303</v>
      </c>
      <c r="F29" s="7">
        <v>45934</v>
      </c>
      <c r="G29" s="7"/>
      <c r="H29" s="8">
        <v>18.12</v>
      </c>
      <c r="I29" s="8"/>
      <c r="J29" s="30">
        <f>+F29*H29</f>
        <v>832324.08000000007</v>
      </c>
      <c r="K29" s="83">
        <v>46691</v>
      </c>
      <c r="L29" s="14"/>
      <c r="N29" s="69">
        <f>J29*12</f>
        <v>9987888.9600000009</v>
      </c>
      <c r="O29" s="64"/>
      <c r="Q29" s="69">
        <f>J29*12</f>
        <v>9987888.9600000009</v>
      </c>
      <c r="R29" s="64"/>
    </row>
    <row r="30" spans="1:18" x14ac:dyDescent="0.2">
      <c r="A30" s="80" t="s">
        <v>93</v>
      </c>
      <c r="B30" s="65"/>
      <c r="C30" s="66" t="s">
        <v>39</v>
      </c>
      <c r="D30" s="67" t="s">
        <v>43</v>
      </c>
      <c r="E30" s="68" t="s">
        <v>44</v>
      </c>
      <c r="F30" s="12">
        <f>F29</f>
        <v>45934</v>
      </c>
      <c r="G30" s="7"/>
      <c r="H30" s="8">
        <v>11.847300000000001</v>
      </c>
      <c r="I30" s="8"/>
      <c r="J30" s="30">
        <f>+F30*H30</f>
        <v>544193.87820000004</v>
      </c>
      <c r="K30" s="83">
        <v>46691</v>
      </c>
      <c r="L30" s="14"/>
      <c r="N30" s="69">
        <f>J30*12</f>
        <v>6530326.5384</v>
      </c>
      <c r="O30" s="64"/>
      <c r="Q30" s="69">
        <f>J30*12</f>
        <v>6530326.5384</v>
      </c>
      <c r="R30" s="64"/>
    </row>
    <row r="31" spans="1:18" x14ac:dyDescent="0.2">
      <c r="A31" s="80" t="s">
        <v>94</v>
      </c>
      <c r="B31" s="65"/>
      <c r="C31" s="66" t="s">
        <v>39</v>
      </c>
      <c r="D31" s="67" t="s">
        <v>45</v>
      </c>
      <c r="E31" s="68">
        <v>510985</v>
      </c>
      <c r="F31" s="12">
        <f>F30</f>
        <v>45934</v>
      </c>
      <c r="G31" s="13"/>
      <c r="H31" s="11">
        <v>2.7374999999999998</v>
      </c>
      <c r="I31" s="8"/>
      <c r="J31" s="30">
        <f>+F31*H31</f>
        <v>125744.325</v>
      </c>
      <c r="K31" s="83">
        <v>48411</v>
      </c>
      <c r="L31" s="14"/>
      <c r="N31" s="69">
        <f>J31*12</f>
        <v>1508931.9</v>
      </c>
      <c r="O31" s="64">
        <f>F31*365</f>
        <v>16765910</v>
      </c>
      <c r="Q31" s="69">
        <f>J31*12</f>
        <v>1508931.9</v>
      </c>
      <c r="R31" s="64">
        <f>F31*365</f>
        <v>16765910</v>
      </c>
    </row>
    <row r="32" spans="1:18" x14ac:dyDescent="0.2">
      <c r="A32" s="80" t="s">
        <v>95</v>
      </c>
      <c r="B32" s="65"/>
      <c r="C32" s="66"/>
      <c r="D32" s="67"/>
      <c r="E32" s="68"/>
      <c r="F32" s="7"/>
      <c r="G32" s="7"/>
      <c r="H32" s="11"/>
      <c r="I32" s="8"/>
      <c r="J32" s="30"/>
      <c r="K32" s="83" t="s">
        <v>29</v>
      </c>
      <c r="L32" s="14"/>
      <c r="N32" s="69"/>
      <c r="O32" s="64"/>
      <c r="Q32" s="69"/>
      <c r="R32" s="64"/>
    </row>
    <row r="33" spans="1:18" x14ac:dyDescent="0.2">
      <c r="A33" s="80" t="s">
        <v>96</v>
      </c>
      <c r="B33" s="65"/>
      <c r="C33" s="71" t="s">
        <v>46</v>
      </c>
      <c r="D33" s="67" t="s">
        <v>47</v>
      </c>
      <c r="E33" s="72" t="s">
        <v>162</v>
      </c>
      <c r="F33" s="15">
        <v>40000</v>
      </c>
      <c r="G33" s="15"/>
      <c r="H33" s="16">
        <v>13.532</v>
      </c>
      <c r="I33" s="16"/>
      <c r="J33" s="30">
        <f>+F33*H33</f>
        <v>541280</v>
      </c>
      <c r="K33" s="83">
        <v>47787</v>
      </c>
      <c r="L33" s="9"/>
      <c r="N33" s="69">
        <f>J33*12</f>
        <v>6495360</v>
      </c>
      <c r="O33" s="64"/>
      <c r="Q33" s="69">
        <f>J33*12</f>
        <v>6495360</v>
      </c>
      <c r="R33" s="64"/>
    </row>
    <row r="34" spans="1:18" x14ac:dyDescent="0.2">
      <c r="A34" s="80" t="s">
        <v>97</v>
      </c>
      <c r="B34" s="65"/>
      <c r="C34" s="71" t="s">
        <v>39</v>
      </c>
      <c r="D34" s="67" t="s">
        <v>164</v>
      </c>
      <c r="E34" s="72">
        <v>9001</v>
      </c>
      <c r="F34" s="15">
        <v>11063</v>
      </c>
      <c r="G34" s="15"/>
      <c r="H34" s="16">
        <v>11.847300000000001</v>
      </c>
      <c r="I34" s="16"/>
      <c r="J34" s="30">
        <f>+F34*H34</f>
        <v>131066.6799</v>
      </c>
      <c r="K34" s="83">
        <v>46752</v>
      </c>
      <c r="L34" s="9"/>
      <c r="N34" s="69">
        <f>J34*12</f>
        <v>1572800.1588000001</v>
      </c>
      <c r="O34" s="64"/>
      <c r="Q34" s="69">
        <f>J34*12</f>
        <v>1572800.1588000001</v>
      </c>
      <c r="R34" s="64"/>
    </row>
    <row r="35" spans="1:18" x14ac:dyDescent="0.2">
      <c r="A35" s="80" t="s">
        <v>98</v>
      </c>
      <c r="B35" s="65"/>
      <c r="C35" s="71" t="s">
        <v>39</v>
      </c>
      <c r="D35" s="67" t="s">
        <v>48</v>
      </c>
      <c r="E35" s="72">
        <v>90106</v>
      </c>
      <c r="F35" s="15">
        <v>12808</v>
      </c>
      <c r="G35" s="15"/>
      <c r="H35" s="16">
        <v>11.847300000000001</v>
      </c>
      <c r="I35" s="16"/>
      <c r="J35" s="30">
        <f>+F35*H35</f>
        <v>151740.21840000001</v>
      </c>
      <c r="K35" s="83">
        <v>46691</v>
      </c>
      <c r="L35" s="9"/>
      <c r="N35" s="69">
        <f>J35*12</f>
        <v>1820882.6208000001</v>
      </c>
      <c r="O35" s="64"/>
      <c r="Q35" s="69">
        <f>J35*12</f>
        <v>1820882.6208000001</v>
      </c>
      <c r="R35" s="64"/>
    </row>
    <row r="36" spans="1:18" x14ac:dyDescent="0.2">
      <c r="A36" s="80" t="s">
        <v>99</v>
      </c>
      <c r="B36" s="65"/>
      <c r="C36" s="71" t="s">
        <v>39</v>
      </c>
      <c r="D36" s="67" t="s">
        <v>49</v>
      </c>
      <c r="E36" s="72">
        <v>90107</v>
      </c>
      <c r="F36" s="15">
        <v>16129</v>
      </c>
      <c r="G36" s="15"/>
      <c r="H36" s="8">
        <v>11.847300000000001</v>
      </c>
      <c r="I36" s="8"/>
      <c r="J36" s="30">
        <f>+F36*H36</f>
        <v>191085.1017</v>
      </c>
      <c r="K36" s="83">
        <v>46691</v>
      </c>
      <c r="L36" s="9"/>
      <c r="N36" s="69">
        <f>J36*12</f>
        <v>2293021.2204</v>
      </c>
      <c r="O36" s="64"/>
      <c r="Q36" s="69">
        <f>J36*12</f>
        <v>2293021.2204</v>
      </c>
      <c r="R36" s="64"/>
    </row>
    <row r="37" spans="1:18" x14ac:dyDescent="0.2">
      <c r="A37" s="80" t="s">
        <v>100</v>
      </c>
      <c r="B37" s="65"/>
      <c r="C37" s="71" t="s">
        <v>39</v>
      </c>
      <c r="D37" s="67" t="str">
        <f>D31</f>
        <v>AFTCLMS</v>
      </c>
      <c r="E37" s="72">
        <v>510985</v>
      </c>
      <c r="F37" s="15">
        <v>40000</v>
      </c>
      <c r="G37" s="15"/>
      <c r="H37" s="11">
        <v>2.7374999999999998</v>
      </c>
      <c r="I37" s="8"/>
      <c r="J37" s="30">
        <f t="shared" ref="J37" si="4">+F37*H37</f>
        <v>109500</v>
      </c>
      <c r="K37" s="83">
        <v>48411</v>
      </c>
      <c r="L37" s="9"/>
      <c r="N37" s="69">
        <f>J37*12</f>
        <v>1314000</v>
      </c>
      <c r="O37" s="64">
        <f>F37*365</f>
        <v>14600000</v>
      </c>
      <c r="Q37" s="69">
        <f>J37*12</f>
        <v>1314000</v>
      </c>
      <c r="R37" s="64">
        <f>F37*365</f>
        <v>14600000</v>
      </c>
    </row>
    <row r="38" spans="1:18" x14ac:dyDescent="0.2">
      <c r="A38" s="80" t="s">
        <v>104</v>
      </c>
      <c r="B38" s="65"/>
      <c r="C38" s="71"/>
      <c r="D38" s="67"/>
      <c r="E38" s="72"/>
      <c r="F38" s="15"/>
      <c r="G38" s="15"/>
      <c r="H38" s="17"/>
      <c r="I38" s="16"/>
      <c r="J38" s="33"/>
      <c r="K38" s="83" t="s">
        <v>29</v>
      </c>
      <c r="L38" s="9"/>
      <c r="N38" s="69"/>
      <c r="O38" s="64"/>
      <c r="Q38" s="69"/>
      <c r="R38" s="64"/>
    </row>
    <row r="39" spans="1:18" x14ac:dyDescent="0.2">
      <c r="A39" s="80" t="s">
        <v>101</v>
      </c>
      <c r="B39" s="65"/>
      <c r="C39" s="71" t="s">
        <v>39</v>
      </c>
      <c r="D39" s="67" t="str">
        <f>D30</f>
        <v>AFT-E1</v>
      </c>
      <c r="E39" s="72" t="s">
        <v>44</v>
      </c>
      <c r="F39" s="15">
        <v>8880</v>
      </c>
      <c r="G39" s="15"/>
      <c r="H39" s="8">
        <v>11.847300000000001</v>
      </c>
      <c r="I39" s="10"/>
      <c r="J39" s="30">
        <f t="shared" ref="J39" si="5">+F39*H39</f>
        <v>105204.024</v>
      </c>
      <c r="K39" s="83">
        <v>46691</v>
      </c>
      <c r="L39" s="9"/>
      <c r="N39" s="69">
        <f t="shared" ref="N39:N42" si="6">J39*12</f>
        <v>1262448.2880000002</v>
      </c>
      <c r="O39" s="64"/>
      <c r="Q39" s="69">
        <f t="shared" ref="Q39:Q42" si="7">J39*12</f>
        <v>1262448.2880000002</v>
      </c>
      <c r="R39" s="64"/>
    </row>
    <row r="40" spans="1:18" x14ac:dyDescent="0.2">
      <c r="A40" s="80" t="s">
        <v>105</v>
      </c>
      <c r="B40" s="65"/>
      <c r="C40" s="71" t="s">
        <v>39</v>
      </c>
      <c r="D40" s="67" t="s">
        <v>48</v>
      </c>
      <c r="E40" s="72">
        <v>90106</v>
      </c>
      <c r="F40" s="15">
        <v>1764</v>
      </c>
      <c r="G40" s="15"/>
      <c r="H40" s="16">
        <v>11.847300000000001</v>
      </c>
      <c r="I40" s="16"/>
      <c r="J40" s="30">
        <f>+F40*H40</f>
        <v>20898.637200000001</v>
      </c>
      <c r="K40" s="83">
        <v>46691</v>
      </c>
      <c r="L40" s="9"/>
      <c r="N40" s="69">
        <f t="shared" si="6"/>
        <v>250783.64640000003</v>
      </c>
      <c r="O40" s="64"/>
      <c r="Q40" s="69">
        <f t="shared" si="7"/>
        <v>250783.64640000003</v>
      </c>
      <c r="R40" s="64"/>
    </row>
    <row r="41" spans="1:18" x14ac:dyDescent="0.2">
      <c r="A41" s="80" t="s">
        <v>106</v>
      </c>
      <c r="B41" s="65"/>
      <c r="C41" s="71" t="s">
        <v>39</v>
      </c>
      <c r="D41" s="67" t="s">
        <v>49</v>
      </c>
      <c r="E41" s="72">
        <v>90107</v>
      </c>
      <c r="F41" s="27">
        <v>7455</v>
      </c>
      <c r="G41" s="27"/>
      <c r="H41" s="8">
        <v>11.847300000000001</v>
      </c>
      <c r="I41" s="8"/>
      <c r="J41" s="30">
        <f>+F41*H41</f>
        <v>88321.621500000008</v>
      </c>
      <c r="K41" s="83">
        <v>46691</v>
      </c>
      <c r="L41" s="9"/>
      <c r="N41" s="69">
        <f t="shared" si="6"/>
        <v>1059859.4580000001</v>
      </c>
      <c r="O41" s="64"/>
      <c r="Q41" s="69">
        <f t="shared" si="7"/>
        <v>1059859.4580000001</v>
      </c>
      <c r="R41" s="64"/>
    </row>
    <row r="42" spans="1:18" x14ac:dyDescent="0.2">
      <c r="A42" s="80" t="s">
        <v>103</v>
      </c>
      <c r="B42" s="65"/>
      <c r="C42" s="71" t="s">
        <v>39</v>
      </c>
      <c r="D42" s="67" t="str">
        <f>D31</f>
        <v>AFTCLMS</v>
      </c>
      <c r="E42" s="72">
        <v>510985</v>
      </c>
      <c r="F42" s="15">
        <v>18099</v>
      </c>
      <c r="G42" s="15"/>
      <c r="H42" s="11">
        <v>2.7374999999999998</v>
      </c>
      <c r="I42" s="8"/>
      <c r="J42" s="30">
        <f>+F42*H42</f>
        <v>49546.012499999997</v>
      </c>
      <c r="K42" s="83">
        <v>48411</v>
      </c>
      <c r="L42" s="9"/>
      <c r="N42" s="69">
        <f t="shared" si="6"/>
        <v>594552.14999999991</v>
      </c>
      <c r="O42" s="64">
        <f>F42*365</f>
        <v>6606135</v>
      </c>
      <c r="Q42" s="69">
        <f t="shared" si="7"/>
        <v>594552.14999999991</v>
      </c>
      <c r="R42" s="64">
        <f>F42*365</f>
        <v>6606135</v>
      </c>
    </row>
    <row r="43" spans="1:18" x14ac:dyDescent="0.2">
      <c r="A43" s="80" t="s">
        <v>102</v>
      </c>
      <c r="B43" s="65"/>
      <c r="C43" s="71"/>
      <c r="D43" s="67"/>
      <c r="E43" s="72"/>
      <c r="F43" s="15"/>
      <c r="G43" s="15"/>
      <c r="H43" s="17"/>
      <c r="I43" s="16"/>
      <c r="J43" s="33"/>
      <c r="K43" s="83" t="s">
        <v>29</v>
      </c>
      <c r="L43" s="9"/>
      <c r="O43" s="64"/>
      <c r="R43" s="64"/>
    </row>
    <row r="44" spans="1:18" x14ac:dyDescent="0.2">
      <c r="A44" s="80" t="s">
        <v>107</v>
      </c>
      <c r="B44" s="65"/>
      <c r="C44" s="66" t="s">
        <v>37</v>
      </c>
      <c r="D44" s="67" t="s">
        <v>38</v>
      </c>
      <c r="E44" s="68">
        <v>210165</v>
      </c>
      <c r="F44" s="12">
        <v>9000</v>
      </c>
      <c r="G44" s="31"/>
      <c r="H44" s="11">
        <v>19.767800000000001</v>
      </c>
      <c r="I44" s="10"/>
      <c r="J44" s="30">
        <f>+F44*H44</f>
        <v>177910.2</v>
      </c>
      <c r="K44" s="83">
        <v>49034</v>
      </c>
      <c r="L44" s="9"/>
      <c r="M44" s="35"/>
      <c r="N44" s="69">
        <f t="shared" si="0"/>
        <v>2134922.4000000004</v>
      </c>
      <c r="O44" s="64"/>
      <c r="P44" s="78"/>
      <c r="Q44" s="69">
        <f t="shared" si="1"/>
        <v>2134922.4000000004</v>
      </c>
      <c r="R44" s="64"/>
    </row>
    <row r="45" spans="1:18" x14ac:dyDescent="0.2">
      <c r="A45" s="80" t="s">
        <v>108</v>
      </c>
      <c r="B45" s="65"/>
      <c r="C45" s="66" t="s">
        <v>37</v>
      </c>
      <c r="D45" s="67" t="s">
        <v>38</v>
      </c>
      <c r="E45" s="68">
        <v>327763</v>
      </c>
      <c r="F45" s="12">
        <v>9000</v>
      </c>
      <c r="G45" s="31"/>
      <c r="H45" s="11">
        <v>19.767800000000001</v>
      </c>
      <c r="I45" s="10"/>
      <c r="J45" s="30">
        <f>+F45*H45</f>
        <v>177910.2</v>
      </c>
      <c r="K45" s="83">
        <v>49979</v>
      </c>
      <c r="L45" s="9"/>
      <c r="M45" s="35"/>
      <c r="N45" s="69">
        <f t="shared" si="0"/>
        <v>2134922.4000000004</v>
      </c>
      <c r="O45" s="64"/>
      <c r="P45" s="78"/>
      <c r="Q45" s="69">
        <f t="shared" si="1"/>
        <v>2134922.4000000004</v>
      </c>
      <c r="R45" s="64"/>
    </row>
    <row r="46" spans="1:18" x14ac:dyDescent="0.2">
      <c r="A46" s="80" t="s">
        <v>109</v>
      </c>
      <c r="B46" s="65"/>
      <c r="C46" s="67" t="s">
        <v>39</v>
      </c>
      <c r="D46" s="66" t="s">
        <v>40</v>
      </c>
      <c r="E46" s="68">
        <v>510801</v>
      </c>
      <c r="F46" s="13">
        <v>18000</v>
      </c>
      <c r="G46" s="13"/>
      <c r="H46" s="11">
        <v>41.786200000000001</v>
      </c>
      <c r="I46" s="8"/>
      <c r="J46" s="30">
        <f>+F46*H46</f>
        <v>752151.6</v>
      </c>
      <c r="K46" s="83">
        <v>48219</v>
      </c>
      <c r="L46" s="9"/>
      <c r="M46" s="35"/>
      <c r="N46" s="69">
        <f t="shared" si="0"/>
        <v>9025819.1999999993</v>
      </c>
      <c r="O46" s="64">
        <f>F46*365</f>
        <v>6570000</v>
      </c>
      <c r="P46" s="78"/>
      <c r="Q46" s="69">
        <f t="shared" si="1"/>
        <v>9025819.1999999993</v>
      </c>
      <c r="R46" s="64">
        <f>F46*365</f>
        <v>6570000</v>
      </c>
    </row>
    <row r="47" spans="1:18" x14ac:dyDescent="0.2">
      <c r="A47" s="80" t="s">
        <v>110</v>
      </c>
      <c r="B47" s="65"/>
      <c r="C47" s="67"/>
      <c r="D47" s="66"/>
      <c r="E47" s="68"/>
      <c r="F47" s="13"/>
      <c r="G47" s="13"/>
      <c r="H47" s="8"/>
      <c r="I47" s="8"/>
      <c r="J47" s="30"/>
      <c r="K47" s="83" t="s">
        <v>29</v>
      </c>
      <c r="L47" s="9"/>
      <c r="M47" s="70"/>
      <c r="N47" s="69"/>
      <c r="O47" s="64"/>
      <c r="Q47" s="69"/>
      <c r="R47" s="64"/>
    </row>
    <row r="48" spans="1:18" x14ac:dyDescent="0.2">
      <c r="A48" s="80" t="s">
        <v>111</v>
      </c>
      <c r="B48" s="65"/>
      <c r="C48" s="66" t="s">
        <v>41</v>
      </c>
      <c r="D48" s="67" t="s">
        <v>50</v>
      </c>
      <c r="E48" s="72">
        <v>800156</v>
      </c>
      <c r="F48" s="15">
        <v>2099</v>
      </c>
      <c r="G48" s="15"/>
      <c r="H48" s="8">
        <v>7.2850000000000001</v>
      </c>
      <c r="I48" s="18"/>
      <c r="J48" s="30">
        <f>+F48*H48</f>
        <v>15291.215</v>
      </c>
      <c r="K48" s="83">
        <v>46691</v>
      </c>
      <c r="L48" s="9"/>
      <c r="N48" s="69">
        <f t="shared" ref="N48:N50" si="8">J48*12</f>
        <v>183494.58000000002</v>
      </c>
      <c r="O48" s="64"/>
      <c r="Q48" s="69">
        <f t="shared" ref="Q48:Q50" si="9">J48*12</f>
        <v>183494.58000000002</v>
      </c>
      <c r="R48" s="64"/>
    </row>
    <row r="49" spans="1:18" x14ac:dyDescent="0.2">
      <c r="A49" s="80" t="s">
        <v>112</v>
      </c>
      <c r="B49" s="65"/>
      <c r="C49" s="66" t="s">
        <v>39</v>
      </c>
      <c r="D49" s="67" t="s">
        <v>51</v>
      </c>
      <c r="E49" s="68" t="s">
        <v>52</v>
      </c>
      <c r="F49" s="7">
        <f>F48</f>
        <v>2099</v>
      </c>
      <c r="G49" s="7"/>
      <c r="H49" s="8">
        <v>4.7389000000000001</v>
      </c>
      <c r="I49" s="8"/>
      <c r="J49" s="30">
        <f t="shared" ref="J49:J66" si="10">+F49*H49</f>
        <v>9946.9511000000002</v>
      </c>
      <c r="K49" s="83">
        <v>46691</v>
      </c>
      <c r="L49" s="9"/>
      <c r="N49" s="69">
        <f t="shared" si="8"/>
        <v>119363.41320000001</v>
      </c>
      <c r="O49" s="64"/>
      <c r="Q49" s="69">
        <f t="shared" si="9"/>
        <v>119363.41320000001</v>
      </c>
      <c r="R49" s="64"/>
    </row>
    <row r="50" spans="1:18" x14ac:dyDescent="0.2">
      <c r="A50" s="80" t="s">
        <v>113</v>
      </c>
      <c r="B50" s="65"/>
      <c r="C50" s="71" t="s">
        <v>39</v>
      </c>
      <c r="D50" s="67" t="str">
        <f>D31</f>
        <v>AFTCLMS</v>
      </c>
      <c r="E50" s="72">
        <v>510985</v>
      </c>
      <c r="F50" s="15">
        <f>F49</f>
        <v>2099</v>
      </c>
      <c r="G50" s="15"/>
      <c r="H50" s="17">
        <v>2.7374999999999998</v>
      </c>
      <c r="I50" s="16"/>
      <c r="J50" s="30">
        <f t="shared" si="10"/>
        <v>5746.0124999999998</v>
      </c>
      <c r="K50" s="83">
        <v>48411</v>
      </c>
      <c r="L50" s="9"/>
      <c r="N50" s="69">
        <f t="shared" si="8"/>
        <v>68952.149999999994</v>
      </c>
      <c r="O50" s="64">
        <f>F50*365</f>
        <v>766135</v>
      </c>
      <c r="Q50" s="69">
        <f t="shared" si="9"/>
        <v>68952.149999999994</v>
      </c>
      <c r="R50" s="64">
        <f>F50*365</f>
        <v>766135</v>
      </c>
    </row>
    <row r="51" spans="1:18" x14ac:dyDescent="0.2">
      <c r="A51" s="80" t="s">
        <v>114</v>
      </c>
      <c r="B51" s="65"/>
      <c r="C51" s="71"/>
      <c r="D51" s="67"/>
      <c r="E51" s="72"/>
      <c r="F51" s="15"/>
      <c r="G51" s="15"/>
      <c r="H51" s="17"/>
      <c r="I51" s="16"/>
      <c r="J51" s="33"/>
      <c r="K51" s="83" t="s">
        <v>29</v>
      </c>
      <c r="L51" s="9"/>
      <c r="M51" s="1" t="s">
        <v>53</v>
      </c>
      <c r="O51" s="64"/>
      <c r="Q51" s="40">
        <f>SUM(Q16:Q50)</f>
        <v>73625852.254800007</v>
      </c>
      <c r="R51" s="41">
        <f>SUM(R16:R50)</f>
        <v>78134455</v>
      </c>
    </row>
    <row r="52" spans="1:18" x14ac:dyDescent="0.2">
      <c r="A52" s="80" t="s">
        <v>115</v>
      </c>
      <c r="B52" s="65"/>
      <c r="C52" s="71"/>
      <c r="D52" s="67"/>
      <c r="E52" s="72"/>
      <c r="F52" s="15"/>
      <c r="G52" s="15"/>
      <c r="H52" s="17"/>
      <c r="I52" s="16"/>
      <c r="J52" s="33"/>
      <c r="K52" s="83"/>
      <c r="L52" s="9"/>
      <c r="M52" s="1"/>
      <c r="O52" s="64"/>
      <c r="Q52" s="38" t="s">
        <v>54</v>
      </c>
      <c r="R52" s="39">
        <f>Q51/R51</f>
        <v>0.94229686832524784</v>
      </c>
    </row>
    <row r="53" spans="1:18" x14ac:dyDescent="0.2">
      <c r="A53" s="80" t="s">
        <v>116</v>
      </c>
      <c r="B53" s="65"/>
      <c r="C53" s="71" t="s">
        <v>27</v>
      </c>
      <c r="D53" s="67" t="s">
        <v>28</v>
      </c>
      <c r="E53" s="72">
        <v>39173</v>
      </c>
      <c r="F53" s="15">
        <v>1067</v>
      </c>
      <c r="G53" s="15"/>
      <c r="H53" s="16">
        <v>5.5989000000000004</v>
      </c>
      <c r="I53" s="16"/>
      <c r="J53" s="30">
        <f>+F53*H53</f>
        <v>5974.0263000000004</v>
      </c>
      <c r="K53" s="83">
        <v>47422</v>
      </c>
      <c r="L53" s="73" t="s">
        <v>55</v>
      </c>
      <c r="N53" s="69">
        <f t="shared" ref="N53" si="11">J53*12</f>
        <v>71688.315600000002</v>
      </c>
      <c r="O53" s="64">
        <f>F53*365</f>
        <v>389455</v>
      </c>
      <c r="Q53" s="69">
        <f t="shared" ref="Q53" si="12">J53*12</f>
        <v>71688.315600000002</v>
      </c>
      <c r="R53" s="64">
        <f>F53*365</f>
        <v>389455</v>
      </c>
    </row>
    <row r="54" spans="1:18" x14ac:dyDescent="0.2">
      <c r="A54" s="80" t="s">
        <v>117</v>
      </c>
      <c r="B54" s="65"/>
      <c r="C54" s="71"/>
      <c r="D54" s="67"/>
      <c r="E54" s="72"/>
      <c r="F54" s="15"/>
      <c r="G54" s="15"/>
      <c r="H54" s="17"/>
      <c r="I54" s="16"/>
      <c r="J54" s="33"/>
      <c r="K54" s="83" t="s">
        <v>29</v>
      </c>
      <c r="L54" s="73"/>
      <c r="N54" s="69"/>
      <c r="O54" s="64"/>
      <c r="Q54" s="69"/>
    </row>
    <row r="55" spans="1:18" x14ac:dyDescent="0.2">
      <c r="A55" s="80" t="s">
        <v>118</v>
      </c>
      <c r="B55" s="65"/>
      <c r="C55" s="71" t="s">
        <v>31</v>
      </c>
      <c r="D55" s="67" t="s">
        <v>32</v>
      </c>
      <c r="E55" s="72" t="s">
        <v>56</v>
      </c>
      <c r="F55" s="15">
        <v>1025</v>
      </c>
      <c r="G55" s="15"/>
      <c r="H55" s="8">
        <v>3.3062</v>
      </c>
      <c r="I55" s="16"/>
      <c r="J55" s="30">
        <f>+F55*H55</f>
        <v>3388.855</v>
      </c>
      <c r="K55" s="83">
        <v>47057</v>
      </c>
      <c r="L55" s="73" t="s">
        <v>55</v>
      </c>
      <c r="N55" s="69">
        <f t="shared" ref="N55:N58" si="13">J55*12</f>
        <v>40666.26</v>
      </c>
      <c r="O55" s="64"/>
      <c r="Q55" s="69">
        <f t="shared" ref="Q55:Q58" si="14">J55*12</f>
        <v>40666.26</v>
      </c>
    </row>
    <row r="56" spans="1:18" x14ac:dyDescent="0.2">
      <c r="A56" s="80" t="s">
        <v>119</v>
      </c>
      <c r="B56" s="65"/>
      <c r="C56" s="71" t="s">
        <v>34</v>
      </c>
      <c r="D56" s="67" t="s">
        <v>28</v>
      </c>
      <c r="E56" s="72">
        <v>42386</v>
      </c>
      <c r="F56" s="15">
        <v>1012</v>
      </c>
      <c r="G56" s="15"/>
      <c r="H56" s="16">
        <v>8.4977</v>
      </c>
      <c r="I56" s="16"/>
      <c r="J56" s="30">
        <f>+F56*H56</f>
        <v>8599.6723999999995</v>
      </c>
      <c r="K56" s="83">
        <v>48883</v>
      </c>
      <c r="L56" s="73" t="s">
        <v>55</v>
      </c>
      <c r="N56" s="69">
        <f t="shared" si="13"/>
        <v>103196.06879999999</v>
      </c>
      <c r="O56" s="64"/>
      <c r="Q56" s="69">
        <f t="shared" si="14"/>
        <v>103196.06879999999</v>
      </c>
    </row>
    <row r="57" spans="1:18" x14ac:dyDescent="0.2">
      <c r="A57" s="80" t="s">
        <v>120</v>
      </c>
      <c r="B57" s="65"/>
      <c r="C57" s="71" t="s">
        <v>57</v>
      </c>
      <c r="D57" s="67" t="s">
        <v>58</v>
      </c>
      <c r="E57" s="72">
        <v>50001</v>
      </c>
      <c r="F57" s="15">
        <v>1012</v>
      </c>
      <c r="G57" s="15"/>
      <c r="H57" s="16">
        <v>4.2918000000000003</v>
      </c>
      <c r="I57" s="16"/>
      <c r="J57" s="30">
        <f t="shared" si="10"/>
        <v>4343.3016000000007</v>
      </c>
      <c r="K57" s="83">
        <v>48519</v>
      </c>
      <c r="L57" s="73" t="s">
        <v>55</v>
      </c>
      <c r="N57" s="69">
        <f t="shared" si="13"/>
        <v>52119.619200000008</v>
      </c>
      <c r="O57" s="64"/>
      <c r="Q57" s="69">
        <f t="shared" si="14"/>
        <v>52119.619200000008</v>
      </c>
    </row>
    <row r="58" spans="1:18" x14ac:dyDescent="0.2">
      <c r="A58" s="80" t="s">
        <v>121</v>
      </c>
      <c r="B58" s="65"/>
      <c r="C58" s="71" t="s">
        <v>27</v>
      </c>
      <c r="D58" s="67" t="s">
        <v>28</v>
      </c>
      <c r="E58" s="72">
        <v>95345</v>
      </c>
      <c r="F58" s="15">
        <v>1000</v>
      </c>
      <c r="G58" s="15"/>
      <c r="H58" s="16">
        <v>5.5989000000000004</v>
      </c>
      <c r="I58" s="16"/>
      <c r="J58" s="30">
        <f>+F58*H58</f>
        <v>5598.9000000000005</v>
      </c>
      <c r="K58" s="83">
        <v>46691</v>
      </c>
      <c r="L58" s="73" t="s">
        <v>55</v>
      </c>
      <c r="N58" s="69">
        <f t="shared" si="13"/>
        <v>67186.8</v>
      </c>
      <c r="O58" s="64">
        <f>F58*365</f>
        <v>365000</v>
      </c>
      <c r="Q58" s="69">
        <f t="shared" si="14"/>
        <v>67186.8</v>
      </c>
      <c r="R58" s="64">
        <f>F58*365</f>
        <v>365000</v>
      </c>
    </row>
    <row r="59" spans="1:18" x14ac:dyDescent="0.2">
      <c r="A59" s="80" t="s">
        <v>122</v>
      </c>
      <c r="B59" s="65"/>
      <c r="C59" s="71"/>
      <c r="D59" s="67"/>
      <c r="E59" s="72"/>
      <c r="F59" s="15"/>
      <c r="G59" s="15"/>
      <c r="H59" s="17"/>
      <c r="I59" s="16"/>
      <c r="J59" s="33"/>
      <c r="K59" s="83" t="s">
        <v>29</v>
      </c>
      <c r="L59" s="9"/>
      <c r="O59" s="64"/>
    </row>
    <row r="60" spans="1:18" x14ac:dyDescent="0.2">
      <c r="A60" s="80" t="s">
        <v>123</v>
      </c>
      <c r="B60" s="65"/>
      <c r="C60" s="71" t="s">
        <v>59</v>
      </c>
      <c r="D60" s="67" t="s">
        <v>35</v>
      </c>
      <c r="E60" s="72">
        <v>9081767</v>
      </c>
      <c r="F60" s="15">
        <v>1240</v>
      </c>
      <c r="G60" s="15"/>
      <c r="H60" s="16">
        <v>4.7648000000000001</v>
      </c>
      <c r="I60" s="16"/>
      <c r="J60" s="30">
        <f t="shared" si="10"/>
        <v>5908.3519999999999</v>
      </c>
      <c r="K60" s="83">
        <v>46843</v>
      </c>
      <c r="L60" s="73" t="s">
        <v>55</v>
      </c>
      <c r="N60" s="69">
        <f t="shared" ref="N60:N62" si="15">J60*12</f>
        <v>70900.224000000002</v>
      </c>
      <c r="O60" s="64"/>
      <c r="Q60" s="69">
        <f t="shared" ref="Q60:Q62" si="16">J60*12</f>
        <v>70900.224000000002</v>
      </c>
    </row>
    <row r="61" spans="1:18" x14ac:dyDescent="0.2">
      <c r="A61" s="80" t="s">
        <v>124</v>
      </c>
      <c r="B61" s="65"/>
      <c r="C61" s="71" t="s">
        <v>39</v>
      </c>
      <c r="D61" s="67" t="s">
        <v>48</v>
      </c>
      <c r="E61" s="72">
        <v>90106</v>
      </c>
      <c r="F61" s="15">
        <v>72</v>
      </c>
      <c r="G61" s="15"/>
      <c r="H61" s="16">
        <v>11.847300000000001</v>
      </c>
      <c r="I61" s="16"/>
      <c r="J61" s="30">
        <f t="shared" si="10"/>
        <v>853.00560000000007</v>
      </c>
      <c r="K61" s="83">
        <v>46691</v>
      </c>
      <c r="L61" s="73" t="s">
        <v>55</v>
      </c>
      <c r="N61" s="69">
        <f t="shared" ref="N61" si="17">J61*12</f>
        <v>10236.067200000001</v>
      </c>
      <c r="O61" s="64">
        <f>F61*365</f>
        <v>26280</v>
      </c>
      <c r="Q61" s="69">
        <f t="shared" ref="Q61" si="18">J61*12</f>
        <v>10236.067200000001</v>
      </c>
      <c r="R61" s="64">
        <f>F61*365</f>
        <v>26280</v>
      </c>
    </row>
    <row r="62" spans="1:18" x14ac:dyDescent="0.2">
      <c r="A62" s="80" t="s">
        <v>125</v>
      </c>
      <c r="B62" s="65"/>
      <c r="C62" s="71" t="s">
        <v>39</v>
      </c>
      <c r="D62" s="67" t="s">
        <v>60</v>
      </c>
      <c r="E62" s="72" t="s">
        <v>61</v>
      </c>
      <c r="F62" s="15">
        <v>1158</v>
      </c>
      <c r="G62" s="15"/>
      <c r="H62" s="16">
        <v>4.7389000000000001</v>
      </c>
      <c r="I62" s="16"/>
      <c r="J62" s="30">
        <f>+F62*H62</f>
        <v>5487.6462000000001</v>
      </c>
      <c r="K62" s="83">
        <v>46691</v>
      </c>
      <c r="L62" s="73" t="s">
        <v>55</v>
      </c>
      <c r="N62" s="69">
        <f t="shared" si="15"/>
        <v>65851.754400000005</v>
      </c>
      <c r="O62" s="64">
        <f>F62*365</f>
        <v>422670</v>
      </c>
      <c r="Q62" s="69">
        <f t="shared" si="16"/>
        <v>65851.754400000005</v>
      </c>
      <c r="R62" s="64">
        <f>F62*365</f>
        <v>422670</v>
      </c>
    </row>
    <row r="63" spans="1:18" x14ac:dyDescent="0.2">
      <c r="A63" s="80" t="s">
        <v>126</v>
      </c>
      <c r="B63" s="65"/>
      <c r="C63" s="71"/>
      <c r="D63" s="67"/>
      <c r="E63" s="72"/>
      <c r="F63" s="15"/>
      <c r="G63" s="15"/>
      <c r="H63" s="17"/>
      <c r="I63" s="16"/>
      <c r="J63" s="33"/>
      <c r="K63" s="83" t="s">
        <v>29</v>
      </c>
      <c r="L63" s="9"/>
      <c r="N63" s="69"/>
      <c r="O63" s="64"/>
      <c r="Q63" s="69"/>
    </row>
    <row r="64" spans="1:18" x14ac:dyDescent="0.2">
      <c r="A64" s="80" t="s">
        <v>127</v>
      </c>
      <c r="B64" s="65"/>
      <c r="C64" s="71" t="s">
        <v>62</v>
      </c>
      <c r="D64" s="67" t="s">
        <v>63</v>
      </c>
      <c r="E64" s="72">
        <v>100118</v>
      </c>
      <c r="F64" s="15">
        <v>537</v>
      </c>
      <c r="G64" s="15"/>
      <c r="H64" s="16">
        <v>5.9463999999999997</v>
      </c>
      <c r="I64" s="16"/>
      <c r="J64" s="30">
        <f>+F64*H64</f>
        <v>3193.2167999999997</v>
      </c>
      <c r="K64" s="83">
        <v>48304</v>
      </c>
      <c r="L64" s="73" t="s">
        <v>55</v>
      </c>
      <c r="N64" s="69">
        <f t="shared" ref="N64:N66" si="19">J64*12</f>
        <v>38318.601599999995</v>
      </c>
      <c r="O64" s="64"/>
      <c r="Q64" s="69">
        <f t="shared" ref="Q64:Q66" si="20">J64*12</f>
        <v>38318.601599999995</v>
      </c>
    </row>
    <row r="65" spans="1:18" x14ac:dyDescent="0.2">
      <c r="A65" s="80" t="s">
        <v>128</v>
      </c>
      <c r="B65" s="65"/>
      <c r="C65" s="71" t="s">
        <v>41</v>
      </c>
      <c r="D65" s="67" t="s">
        <v>47</v>
      </c>
      <c r="E65" s="72">
        <v>330845</v>
      </c>
      <c r="F65" s="15">
        <v>537</v>
      </c>
      <c r="G65" s="15"/>
      <c r="H65" s="16">
        <v>6.8579999999999997</v>
      </c>
      <c r="I65" s="16"/>
      <c r="J65" s="30">
        <f t="shared" si="10"/>
        <v>3682.7459999999996</v>
      </c>
      <c r="K65" s="83">
        <v>46691</v>
      </c>
      <c r="L65" s="73" t="s">
        <v>55</v>
      </c>
      <c r="N65" s="69">
        <f t="shared" si="19"/>
        <v>44192.951999999997</v>
      </c>
      <c r="O65" s="64"/>
      <c r="Q65" s="69">
        <f t="shared" si="20"/>
        <v>44192.951999999997</v>
      </c>
    </row>
    <row r="66" spans="1:18" x14ac:dyDescent="0.2">
      <c r="A66" s="80" t="s">
        <v>129</v>
      </c>
      <c r="B66" s="65"/>
      <c r="C66" s="71" t="s">
        <v>39</v>
      </c>
      <c r="D66" s="67" t="s">
        <v>60</v>
      </c>
      <c r="E66" s="72" t="s">
        <v>61</v>
      </c>
      <c r="F66" s="15">
        <v>537</v>
      </c>
      <c r="G66" s="15"/>
      <c r="H66" s="16">
        <v>4.7389000000000001</v>
      </c>
      <c r="I66" s="16"/>
      <c r="J66" s="30">
        <f t="shared" si="10"/>
        <v>2544.7892999999999</v>
      </c>
      <c r="K66" s="83">
        <v>46691</v>
      </c>
      <c r="L66" s="73" t="s">
        <v>55</v>
      </c>
      <c r="N66" s="69">
        <f t="shared" si="19"/>
        <v>30537.471599999997</v>
      </c>
      <c r="O66" s="64">
        <f>F66*365</f>
        <v>196005</v>
      </c>
      <c r="Q66" s="69">
        <f t="shared" si="20"/>
        <v>30537.471599999997</v>
      </c>
      <c r="R66" s="64">
        <f>F66*365</f>
        <v>196005</v>
      </c>
    </row>
    <row r="67" spans="1:18" x14ac:dyDescent="0.2">
      <c r="A67" s="80" t="s">
        <v>130</v>
      </c>
      <c r="B67" s="65"/>
      <c r="C67" s="42"/>
      <c r="E67" s="44"/>
      <c r="F67" s="19"/>
      <c r="G67" s="19"/>
      <c r="H67" s="28"/>
      <c r="I67" s="28"/>
      <c r="J67" s="37"/>
      <c r="K67" s="37"/>
      <c r="L67" s="74"/>
      <c r="M67" s="1" t="s">
        <v>53</v>
      </c>
      <c r="N67" s="40">
        <f>SUM(N16:N66)</f>
        <v>74220746.389200032</v>
      </c>
      <c r="O67" s="41">
        <f>SUM(O16:O66)</f>
        <v>79533865</v>
      </c>
      <c r="Q67" s="69"/>
    </row>
    <row r="68" spans="1:18" x14ac:dyDescent="0.2">
      <c r="A68" s="80" t="s">
        <v>131</v>
      </c>
      <c r="B68" s="90" t="s">
        <v>7</v>
      </c>
      <c r="C68" s="42"/>
      <c r="E68" s="44"/>
      <c r="F68" s="19"/>
      <c r="G68" s="19"/>
      <c r="H68" s="20"/>
      <c r="I68" s="28"/>
      <c r="J68" s="34"/>
      <c r="K68" s="37"/>
      <c r="L68" s="74"/>
      <c r="M68" s="1"/>
      <c r="N68" s="38" t="s">
        <v>54</v>
      </c>
      <c r="O68" s="39">
        <f>N67/O67</f>
        <v>0.9331967758539087</v>
      </c>
    </row>
    <row r="69" spans="1:18" x14ac:dyDescent="0.2">
      <c r="A69" s="80" t="s">
        <v>132</v>
      </c>
      <c r="B69" s="65"/>
      <c r="C69" s="71" t="s">
        <v>46</v>
      </c>
      <c r="D69" s="67" t="s">
        <v>64</v>
      </c>
      <c r="E69" s="72">
        <v>9630</v>
      </c>
      <c r="F69" s="15">
        <v>2545</v>
      </c>
      <c r="G69" s="15">
        <v>203957</v>
      </c>
      <c r="H69" s="16">
        <v>3.8650000000000002</v>
      </c>
      <c r="I69" s="16">
        <v>6.7299999999999999E-2</v>
      </c>
      <c r="J69" s="33">
        <f>(+F69*H69)+(G69*I69)</f>
        <v>23562.731100000001</v>
      </c>
      <c r="K69" s="83">
        <v>51227</v>
      </c>
      <c r="L69" s="73" t="s">
        <v>55</v>
      </c>
      <c r="N69" s="69">
        <f t="shared" ref="N69" si="21">J69*12</f>
        <v>282752.7732</v>
      </c>
      <c r="O69" s="64">
        <f>F69*365</f>
        <v>928925</v>
      </c>
      <c r="Q69" s="69">
        <f t="shared" ref="Q69" si="22">J69*12</f>
        <v>282752.7732</v>
      </c>
      <c r="R69" s="64">
        <f>F69*365</f>
        <v>928925</v>
      </c>
    </row>
    <row r="70" spans="1:18" x14ac:dyDescent="0.2">
      <c r="A70" s="80" t="s">
        <v>133</v>
      </c>
      <c r="B70" s="65"/>
      <c r="C70" s="71" t="s">
        <v>62</v>
      </c>
      <c r="D70" s="67" t="s">
        <v>65</v>
      </c>
      <c r="E70" s="72">
        <v>300168</v>
      </c>
      <c r="F70" s="15">
        <v>1401</v>
      </c>
      <c r="G70" s="15">
        <v>154050</v>
      </c>
      <c r="H70" s="16">
        <v>2.6806000000000001</v>
      </c>
      <c r="I70" s="16">
        <v>2.58E-2</v>
      </c>
      <c r="J70" s="33">
        <f t="shared" ref="J70:J77" si="23">(+F70*H70)+(G70*I70)</f>
        <v>7730.0105999999996</v>
      </c>
      <c r="K70" s="83">
        <v>47573</v>
      </c>
      <c r="L70" s="73" t="s">
        <v>55</v>
      </c>
      <c r="N70" s="69">
        <f t="shared" ref="N70:N77" si="24">J70*12</f>
        <v>92760.127199999988</v>
      </c>
      <c r="O70" s="64">
        <f t="shared" ref="O70:O83" si="25">F70*365</f>
        <v>511365</v>
      </c>
      <c r="Q70" s="69">
        <f t="shared" ref="Q70:Q77" si="26">J70*12</f>
        <v>92760.127199999988</v>
      </c>
      <c r="R70" s="64">
        <f>F70*365</f>
        <v>511365</v>
      </c>
    </row>
    <row r="71" spans="1:18" x14ac:dyDescent="0.2">
      <c r="A71" s="80" t="s">
        <v>134</v>
      </c>
      <c r="B71" s="65"/>
      <c r="C71" s="71" t="s">
        <v>62</v>
      </c>
      <c r="D71" s="67" t="s">
        <v>65</v>
      </c>
      <c r="E71" s="72">
        <v>300169</v>
      </c>
      <c r="F71" s="15">
        <v>2061</v>
      </c>
      <c r="G71" s="15">
        <v>206100</v>
      </c>
      <c r="H71" s="16">
        <v>2.6806000000000001</v>
      </c>
      <c r="I71" s="16">
        <v>2.58E-2</v>
      </c>
      <c r="J71" s="33">
        <f t="shared" si="23"/>
        <v>10842.096600000001</v>
      </c>
      <c r="K71" s="83">
        <v>48304</v>
      </c>
      <c r="L71" s="73" t="s">
        <v>55</v>
      </c>
      <c r="N71" s="69">
        <f t="shared" si="24"/>
        <v>130105.15920000001</v>
      </c>
      <c r="O71" s="64">
        <f t="shared" si="25"/>
        <v>752265</v>
      </c>
      <c r="Q71" s="69">
        <f t="shared" si="26"/>
        <v>130105.15920000001</v>
      </c>
      <c r="R71" s="64">
        <f>F71*365</f>
        <v>752265</v>
      </c>
    </row>
    <row r="72" spans="1:18" x14ac:dyDescent="0.2">
      <c r="A72" s="80" t="s">
        <v>135</v>
      </c>
      <c r="B72" s="65"/>
      <c r="C72" s="71" t="s">
        <v>62</v>
      </c>
      <c r="D72" s="67" t="s">
        <v>65</v>
      </c>
      <c r="E72" s="72">
        <v>300170</v>
      </c>
      <c r="F72" s="15">
        <v>5324</v>
      </c>
      <c r="G72" s="15">
        <v>490340</v>
      </c>
      <c r="H72" s="16">
        <v>2.6806000000000001</v>
      </c>
      <c r="I72" s="16">
        <v>2.58E-2</v>
      </c>
      <c r="J72" s="33">
        <f t="shared" si="23"/>
        <v>26922.286400000001</v>
      </c>
      <c r="K72" s="83">
        <v>47573</v>
      </c>
      <c r="L72" s="73" t="s">
        <v>55</v>
      </c>
      <c r="N72" s="69">
        <f t="shared" si="24"/>
        <v>323067.43680000002</v>
      </c>
      <c r="O72" s="64">
        <f t="shared" si="25"/>
        <v>1943260</v>
      </c>
      <c r="Q72" s="69">
        <f t="shared" si="26"/>
        <v>323067.43680000002</v>
      </c>
      <c r="R72" s="64">
        <f t="shared" ref="R72:R83" si="27">F72*365</f>
        <v>1943260</v>
      </c>
    </row>
    <row r="73" spans="1:18" x14ac:dyDescent="0.2">
      <c r="A73" s="80" t="s">
        <v>136</v>
      </c>
      <c r="B73" s="65"/>
      <c r="C73" s="71" t="s">
        <v>62</v>
      </c>
      <c r="D73" s="67" t="s">
        <v>65</v>
      </c>
      <c r="E73" s="72">
        <v>300171</v>
      </c>
      <c r="F73" s="15">
        <v>2617</v>
      </c>
      <c r="G73" s="15">
        <v>188814</v>
      </c>
      <c r="H73" s="16">
        <v>2.6806000000000001</v>
      </c>
      <c r="I73" s="16">
        <v>2.58E-2</v>
      </c>
      <c r="J73" s="33">
        <f t="shared" si="23"/>
        <v>11886.5314</v>
      </c>
      <c r="K73" s="83">
        <v>48304</v>
      </c>
      <c r="L73" s="73" t="s">
        <v>55</v>
      </c>
      <c r="N73" s="69">
        <f t="shared" si="24"/>
        <v>142638.3768</v>
      </c>
      <c r="O73" s="64">
        <f t="shared" si="25"/>
        <v>955205</v>
      </c>
      <c r="Q73" s="69">
        <f t="shared" si="26"/>
        <v>142638.3768</v>
      </c>
      <c r="R73" s="64">
        <f t="shared" si="27"/>
        <v>955205</v>
      </c>
    </row>
    <row r="74" spans="1:18" x14ac:dyDescent="0.2">
      <c r="A74" s="80" t="s">
        <v>137</v>
      </c>
      <c r="B74" s="65"/>
      <c r="C74" s="71" t="s">
        <v>62</v>
      </c>
      <c r="D74" s="67" t="s">
        <v>66</v>
      </c>
      <c r="E74" s="72">
        <v>600045</v>
      </c>
      <c r="F74" s="15">
        <v>14337</v>
      </c>
      <c r="G74" s="15">
        <v>1376324</v>
      </c>
      <c r="H74" s="16">
        <v>2.6806000000000001</v>
      </c>
      <c r="I74" s="16">
        <v>2.58E-2</v>
      </c>
      <c r="J74" s="33">
        <f t="shared" si="23"/>
        <v>73940.921400000007</v>
      </c>
      <c r="K74" s="83">
        <v>48304</v>
      </c>
      <c r="L74" s="73" t="s">
        <v>55</v>
      </c>
      <c r="N74" s="69">
        <f t="shared" si="24"/>
        <v>887291.05680000014</v>
      </c>
      <c r="O74" s="64">
        <f t="shared" si="25"/>
        <v>5233005</v>
      </c>
      <c r="Q74" s="69">
        <f t="shared" si="26"/>
        <v>887291.05680000014</v>
      </c>
      <c r="R74" s="64">
        <f t="shared" si="27"/>
        <v>5233005</v>
      </c>
    </row>
    <row r="75" spans="1:18" x14ac:dyDescent="0.2">
      <c r="A75" s="80" t="s">
        <v>138</v>
      </c>
      <c r="B75" s="65"/>
      <c r="C75" s="71" t="s">
        <v>27</v>
      </c>
      <c r="D75" s="67" t="s">
        <v>67</v>
      </c>
      <c r="E75" s="72">
        <v>501</v>
      </c>
      <c r="F75" s="15">
        <v>21169</v>
      </c>
      <c r="G75" s="15">
        <v>815343</v>
      </c>
      <c r="H75" s="16">
        <v>1.1642999999999999</v>
      </c>
      <c r="I75" s="16">
        <v>1.5900000000000001E-2</v>
      </c>
      <c r="J75" s="33">
        <f t="shared" si="23"/>
        <v>37611.020400000001</v>
      </c>
      <c r="K75" s="83">
        <v>47787</v>
      </c>
      <c r="L75" s="73" t="s">
        <v>55</v>
      </c>
      <c r="N75" s="69">
        <f t="shared" si="24"/>
        <v>451332.24479999999</v>
      </c>
      <c r="O75" s="64">
        <f t="shared" si="25"/>
        <v>7726685</v>
      </c>
      <c r="Q75" s="69">
        <f t="shared" si="26"/>
        <v>451332.24479999999</v>
      </c>
      <c r="R75" s="64">
        <f t="shared" si="27"/>
        <v>7726685</v>
      </c>
    </row>
    <row r="76" spans="1:18" x14ac:dyDescent="0.2">
      <c r="A76" s="80" t="s">
        <v>139</v>
      </c>
      <c r="B76" s="65"/>
      <c r="C76" s="71" t="s">
        <v>41</v>
      </c>
      <c r="D76" s="67" t="s">
        <v>68</v>
      </c>
      <c r="E76" s="72">
        <v>400221</v>
      </c>
      <c r="F76" s="15">
        <v>14802</v>
      </c>
      <c r="G76" s="15">
        <v>1240023</v>
      </c>
      <c r="H76" s="16">
        <v>8.16</v>
      </c>
      <c r="I76" s="16">
        <v>0.37730000000000002</v>
      </c>
      <c r="J76" s="33">
        <f t="shared" si="23"/>
        <v>588644.99790000007</v>
      </c>
      <c r="K76" s="83">
        <v>46873</v>
      </c>
      <c r="L76" s="73" t="s">
        <v>55</v>
      </c>
      <c r="N76" s="69">
        <f t="shared" si="24"/>
        <v>7063739.9748000009</v>
      </c>
      <c r="O76" s="64">
        <f t="shared" si="25"/>
        <v>5402730</v>
      </c>
      <c r="Q76" s="69">
        <f t="shared" si="26"/>
        <v>7063739.9748000009</v>
      </c>
      <c r="R76" s="64">
        <f t="shared" si="27"/>
        <v>5402730</v>
      </c>
    </row>
    <row r="77" spans="1:18" x14ac:dyDescent="0.2">
      <c r="A77" s="80" t="s">
        <v>140</v>
      </c>
      <c r="B77" s="65"/>
      <c r="C77" s="71" t="s">
        <v>41</v>
      </c>
      <c r="D77" s="67" t="s">
        <v>69</v>
      </c>
      <c r="E77" s="72">
        <v>400515</v>
      </c>
      <c r="F77" s="15">
        <v>944</v>
      </c>
      <c r="G77" s="15">
        <v>56640</v>
      </c>
      <c r="H77" s="16">
        <v>2.2629999999999999</v>
      </c>
      <c r="I77" s="16">
        <v>0.37730000000000002</v>
      </c>
      <c r="J77" s="33">
        <f t="shared" si="23"/>
        <v>23506.544000000002</v>
      </c>
      <c r="K77" s="83">
        <v>46873</v>
      </c>
      <c r="L77" s="73" t="s">
        <v>55</v>
      </c>
      <c r="N77" s="69">
        <f t="shared" si="24"/>
        <v>282078.52800000005</v>
      </c>
      <c r="O77" s="64">
        <f t="shared" si="25"/>
        <v>344560</v>
      </c>
      <c r="Q77" s="69">
        <f t="shared" si="26"/>
        <v>282078.52800000005</v>
      </c>
      <c r="R77" s="64">
        <f t="shared" si="27"/>
        <v>344560</v>
      </c>
    </row>
    <row r="78" spans="1:18" x14ac:dyDescent="0.2">
      <c r="A78" s="80" t="s">
        <v>141</v>
      </c>
      <c r="B78" s="90" t="s">
        <v>8</v>
      </c>
      <c r="C78" s="35"/>
      <c r="D78" s="35"/>
      <c r="E78" s="35"/>
      <c r="F78" s="35"/>
      <c r="G78" s="35"/>
      <c r="H78" s="35"/>
      <c r="I78" s="35"/>
      <c r="J78" s="35"/>
      <c r="K78" s="83" t="s">
        <v>29</v>
      </c>
      <c r="L78" s="36"/>
    </row>
    <row r="79" spans="1:18" x14ac:dyDescent="0.2">
      <c r="A79" s="80" t="s">
        <v>142</v>
      </c>
      <c r="B79" s="65"/>
      <c r="C79" s="71" t="s">
        <v>70</v>
      </c>
      <c r="D79" s="67" t="s">
        <v>71</v>
      </c>
      <c r="E79" s="72" t="s">
        <v>72</v>
      </c>
      <c r="F79" s="15">
        <v>95000</v>
      </c>
      <c r="G79" s="21">
        <v>600000</v>
      </c>
      <c r="H79" s="16">
        <v>1.2466999999999999</v>
      </c>
      <c r="I79" s="16">
        <v>0.46899999999999997</v>
      </c>
      <c r="J79" s="33">
        <f>(+F79*H79)+(G79*I79)</f>
        <v>399836.5</v>
      </c>
      <c r="K79" s="83">
        <v>52321</v>
      </c>
      <c r="L79" s="73" t="s">
        <v>55</v>
      </c>
      <c r="N79" s="69">
        <f>J79*12</f>
        <v>4798038</v>
      </c>
      <c r="O79" s="64">
        <f t="shared" si="25"/>
        <v>34675000</v>
      </c>
      <c r="Q79" s="69">
        <f t="shared" ref="Q79:Q83" si="28">J79*12</f>
        <v>4798038</v>
      </c>
      <c r="R79" s="64">
        <f t="shared" si="27"/>
        <v>34675000</v>
      </c>
    </row>
    <row r="80" spans="1:18" x14ac:dyDescent="0.2">
      <c r="A80" s="80" t="s">
        <v>143</v>
      </c>
      <c r="B80" s="65"/>
      <c r="C80" s="71" t="s">
        <v>39</v>
      </c>
      <c r="D80" s="67" t="s">
        <v>73</v>
      </c>
      <c r="E80" s="72">
        <v>511194</v>
      </c>
      <c r="F80" s="27">
        <v>5000</v>
      </c>
      <c r="G80" s="21"/>
      <c r="H80" s="16">
        <v>11.847300000000001</v>
      </c>
      <c r="I80" s="16"/>
      <c r="J80" s="30">
        <f>+F80*H80</f>
        <v>59236.5</v>
      </c>
      <c r="K80" s="83">
        <v>46691</v>
      </c>
      <c r="L80" s="73" t="s">
        <v>55</v>
      </c>
      <c r="N80" s="69">
        <f>J80*12</f>
        <v>710838</v>
      </c>
      <c r="O80" s="64">
        <f t="shared" si="25"/>
        <v>1825000</v>
      </c>
      <c r="Q80" s="69">
        <f t="shared" si="28"/>
        <v>710838</v>
      </c>
      <c r="R80" s="64">
        <f t="shared" si="27"/>
        <v>1825000</v>
      </c>
    </row>
    <row r="81" spans="1:18" x14ac:dyDescent="0.2">
      <c r="A81" s="80" t="s">
        <v>161</v>
      </c>
      <c r="B81" s="65"/>
      <c r="C81" s="71" t="s">
        <v>27</v>
      </c>
      <c r="D81" s="67" t="s">
        <v>28</v>
      </c>
      <c r="E81" s="72">
        <v>330580</v>
      </c>
      <c r="F81" s="27">
        <v>30000</v>
      </c>
      <c r="G81" s="21"/>
      <c r="H81" s="16">
        <v>3.7193000000000001</v>
      </c>
      <c r="I81" s="16"/>
      <c r="J81" s="30">
        <f>+F81*H81</f>
        <v>111579</v>
      </c>
      <c r="K81" s="83">
        <v>50709</v>
      </c>
      <c r="L81" s="73" t="s">
        <v>55</v>
      </c>
      <c r="N81" s="69">
        <f t="shared" ref="N81" si="29">J81*12</f>
        <v>1338948</v>
      </c>
      <c r="O81" s="64">
        <f t="shared" ref="O81" si="30">F81*365</f>
        <v>10950000</v>
      </c>
      <c r="Q81" s="69">
        <f t="shared" ref="Q81" si="31">J81*12</f>
        <v>1338948</v>
      </c>
      <c r="R81" s="64">
        <f t="shared" ref="R81" si="32">F81*365</f>
        <v>10950000</v>
      </c>
    </row>
    <row r="82" spans="1:18" x14ac:dyDescent="0.2">
      <c r="A82" s="80" t="s">
        <v>163</v>
      </c>
      <c r="B82" s="65"/>
      <c r="C82" s="71" t="s">
        <v>27</v>
      </c>
      <c r="D82" s="67" t="s">
        <v>28</v>
      </c>
      <c r="E82" s="72">
        <v>387286</v>
      </c>
      <c r="F82" s="27">
        <v>5000</v>
      </c>
      <c r="G82" s="21"/>
      <c r="H82" s="16">
        <v>3.7193000000000001</v>
      </c>
      <c r="I82" s="16"/>
      <c r="J82" s="30">
        <f>+F82*H82</f>
        <v>18596.5</v>
      </c>
      <c r="K82" s="83">
        <v>48152</v>
      </c>
      <c r="L82" s="73" t="s">
        <v>55</v>
      </c>
      <c r="N82" s="69">
        <f t="shared" ref="N82:N83" si="33">J82*12</f>
        <v>223158</v>
      </c>
      <c r="O82" s="64">
        <f t="shared" si="25"/>
        <v>1825000</v>
      </c>
      <c r="Q82" s="69">
        <f t="shared" si="28"/>
        <v>223158</v>
      </c>
      <c r="R82" s="64">
        <f t="shared" si="27"/>
        <v>1825000</v>
      </c>
    </row>
    <row r="83" spans="1:18" x14ac:dyDescent="0.2">
      <c r="A83" s="80" t="s">
        <v>165</v>
      </c>
      <c r="B83" s="65"/>
      <c r="C83" s="71" t="s">
        <v>27</v>
      </c>
      <c r="D83" s="67" t="s">
        <v>28</v>
      </c>
      <c r="E83" s="72">
        <v>398536</v>
      </c>
      <c r="F83" s="27">
        <v>10000</v>
      </c>
      <c r="G83" s="21"/>
      <c r="H83" s="16">
        <v>3.7193000000000001</v>
      </c>
      <c r="I83" s="16"/>
      <c r="J83" s="30">
        <f t="shared" ref="J83" si="34">+F83*H83</f>
        <v>37193</v>
      </c>
      <c r="K83" s="83">
        <v>47573</v>
      </c>
      <c r="L83" s="73" t="s">
        <v>55</v>
      </c>
      <c r="N83" s="69">
        <f t="shared" si="33"/>
        <v>446316</v>
      </c>
      <c r="O83" s="64">
        <f t="shared" si="25"/>
        <v>3650000</v>
      </c>
      <c r="Q83" s="69">
        <f t="shared" si="28"/>
        <v>446316</v>
      </c>
      <c r="R83" s="64">
        <f t="shared" si="27"/>
        <v>3650000</v>
      </c>
    </row>
    <row r="84" spans="1:18" ht="13.5" thickBot="1" x14ac:dyDescent="0.25">
      <c r="A84" s="80" t="s">
        <v>166</v>
      </c>
      <c r="B84" s="75"/>
      <c r="C84" s="76"/>
      <c r="D84" s="76"/>
      <c r="E84" s="22"/>
      <c r="F84" s="23"/>
      <c r="G84" s="23"/>
      <c r="H84" s="29"/>
      <c r="I84" s="29"/>
      <c r="J84" s="24"/>
      <c r="K84" s="25"/>
      <c r="L84" s="26"/>
      <c r="M84" s="1" t="s">
        <v>53</v>
      </c>
      <c r="N84" s="40">
        <f>SUM(N69:N83)</f>
        <v>17173063.677600004</v>
      </c>
      <c r="O84" s="41">
        <f>SUM(O69:O83)</f>
        <v>76723000</v>
      </c>
      <c r="Q84" s="40">
        <f>SUM(Q53:Q83)</f>
        <v>17767957.812000003</v>
      </c>
      <c r="R84" s="41">
        <f>SUM(R53:R83)</f>
        <v>78122410</v>
      </c>
    </row>
    <row r="85" spans="1:18" x14ac:dyDescent="0.2">
      <c r="A85" s="80" t="s">
        <v>167</v>
      </c>
      <c r="C85" s="42"/>
      <c r="D85" s="42"/>
      <c r="L85" s="44"/>
      <c r="M85" s="70"/>
      <c r="N85" s="38" t="s">
        <v>74</v>
      </c>
      <c r="O85" s="39">
        <f>N84/O84</f>
        <v>0.22383201487950163</v>
      </c>
      <c r="Q85" s="38" t="s">
        <v>75</v>
      </c>
      <c r="R85" s="39">
        <f>Q84/R84</f>
        <v>0.22743739999828477</v>
      </c>
    </row>
    <row r="86" spans="1:18" x14ac:dyDescent="0.2">
      <c r="B86" s="1" t="s">
        <v>76</v>
      </c>
      <c r="C86" s="1" t="s">
        <v>160</v>
      </c>
      <c r="L86" s="44"/>
      <c r="M86" s="70"/>
    </row>
    <row r="87" spans="1:18" x14ac:dyDescent="0.2">
      <c r="C87" s="1" t="s">
        <v>77</v>
      </c>
      <c r="L87" s="44"/>
      <c r="M87" s="70"/>
    </row>
    <row r="88" spans="1:18" x14ac:dyDescent="0.2">
      <c r="C88" s="1"/>
    </row>
    <row r="89" spans="1:18" x14ac:dyDescent="0.2">
      <c r="L89" s="44"/>
    </row>
    <row r="90" spans="1:18" x14ac:dyDescent="0.2">
      <c r="L90" s="44"/>
    </row>
    <row r="91" spans="1:18" x14ac:dyDescent="0.2">
      <c r="L91" s="44"/>
    </row>
    <row r="92" spans="1:18" x14ac:dyDescent="0.2">
      <c r="L92" s="44"/>
    </row>
    <row r="93" spans="1:18" x14ac:dyDescent="0.2">
      <c r="L93" s="44"/>
    </row>
    <row r="94" spans="1:18" x14ac:dyDescent="0.2">
      <c r="L94" s="44"/>
    </row>
    <row r="95" spans="1:18" x14ac:dyDescent="0.2">
      <c r="L95" s="44"/>
    </row>
    <row r="96" spans="1:18" x14ac:dyDescent="0.2">
      <c r="L96" s="44"/>
    </row>
    <row r="97" spans="12:12" x14ac:dyDescent="0.2">
      <c r="L97" s="44"/>
    </row>
    <row r="98" spans="12:12" x14ac:dyDescent="0.2">
      <c r="L98" s="44"/>
    </row>
    <row r="99" spans="12:12" x14ac:dyDescent="0.2">
      <c r="L99" s="44"/>
    </row>
    <row r="100" spans="12:12" x14ac:dyDescent="0.2">
      <c r="L100" s="44"/>
    </row>
    <row r="101" spans="12:12" x14ac:dyDescent="0.2">
      <c r="L101" s="44"/>
    </row>
    <row r="102" spans="12:12" x14ac:dyDescent="0.2">
      <c r="L102" s="44"/>
    </row>
  </sheetData>
  <mergeCells count="14">
    <mergeCell ref="M13:M15"/>
    <mergeCell ref="N13:N15"/>
    <mergeCell ref="O13:O15"/>
    <mergeCell ref="Q13:Q15"/>
    <mergeCell ref="R13:R15"/>
    <mergeCell ref="K13:K15"/>
    <mergeCell ref="L13:L15"/>
    <mergeCell ref="B13:B15"/>
    <mergeCell ref="C13:C15"/>
    <mergeCell ref="D13:D15"/>
    <mergeCell ref="E13:E15"/>
    <mergeCell ref="F13:F15"/>
    <mergeCell ref="J13:J15"/>
    <mergeCell ref="G13:G15"/>
  </mergeCells>
  <phoneticPr fontId="7" type="noConversion"/>
  <printOptions horizontalCentered="1"/>
  <pageMargins left="0.25" right="0.25" top="0.25" bottom="0.25" header="0.3" footer="0.25"/>
  <pageSetup scale="5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53546F5747744D8C502E3BDD53450E" ma:contentTypeVersion="8" ma:contentTypeDescription="Create a new document." ma:contentTypeScope="" ma:versionID="5d9833e5fd80d9c6372f9c965ee7201c">
  <xsd:schema xmlns:xsd="http://www.w3.org/2001/XMLSchema" xmlns:xs="http://www.w3.org/2001/XMLSchema" xmlns:p="http://schemas.microsoft.com/office/2006/metadata/properties" xmlns:ns1="http://schemas.microsoft.com/sharepoint/v3" xmlns:ns2="208361be-f6b4-47c8-8ad9-5903687b82df" xmlns:ns3="a4b0f7f7-cc47-437b-8150-510aa7ec4a29" targetNamespace="http://schemas.microsoft.com/office/2006/metadata/properties" ma:root="true" ma:fieldsID="d3e925dfc42842bcc6f7ba6ab4802d82" ns1:_="" ns2:_="" ns3:_="">
    <xsd:import namespace="http://schemas.microsoft.com/sharepoint/v3"/>
    <xsd:import namespace="208361be-f6b4-47c8-8ad9-5903687b82df"/>
    <xsd:import namespace="a4b0f7f7-cc47-437b-8150-510aa7ec4a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8361be-f6b4-47c8-8ad9-5903687b82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0f7f7-cc47-437b-8150-510aa7ec4a2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139720E-FC12-45BD-857C-071B6651F68A}"/>
</file>

<file path=customXml/itemProps2.xml><?xml version="1.0" encoding="utf-8"?>
<ds:datastoreItem xmlns:ds="http://schemas.openxmlformats.org/officeDocument/2006/customXml" ds:itemID="{1FB60CFA-6884-493E-8E43-27665646465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1FB6B4-532F-47AD-B47F-9C9C33E8A096}">
  <ds:schemaRefs>
    <ds:schemaRef ds:uri="http://purl.org/dc/elements/1.1/"/>
    <ds:schemaRef ds:uri="http://schemas.microsoft.com/office/2006/metadata/properties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0f3a5ea-00df-4756-b742-167acb42a548"/>
    <ds:schemaRef ds:uri="e931fee8-5f89-42e4-bb8c-1f7c9468c252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DIV 1-3-3</vt:lpstr>
      <vt:lpstr>'DIV 1-3-3'!Print_Area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Dao, Kim</dc:creator>
  <cp:keywords/>
  <dc:description/>
  <cp:lastModifiedBy>Dao, Kim</cp:lastModifiedBy>
  <cp:revision/>
  <cp:lastPrinted>2026-07-13T20:04:39Z</cp:lastPrinted>
  <dcterms:created xsi:type="dcterms:W3CDTF">2024-09-06T15:38:38Z</dcterms:created>
  <dcterms:modified xsi:type="dcterms:W3CDTF">2026-07-13T20:04:53Z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0x0101003853546F5747744D8C502E3BDD53450E</vt:lpwstr>
  </property>
  <property fmtid="{D5CDD505-2E9C-101B-9397-08002B2CF9AE}" pid="3" name="MediaServiceImageTags">
    <vt:lpwstr/>
  </property>
  <property fmtid="{D5CDD505-2E9C-101B-9397-08002B2CF9AE}" pid="4" name="MSIP_Label_b28095e7-21cd-4f1b-a182-85eb226f41ae_Enabled">
    <vt:lpwstr>true</vt:lpwstr>
  </property>
  <property fmtid="{D5CDD505-2E9C-101B-9397-08002B2CF9AE}" pid="5" name="MSIP_Label_b28095e7-21cd-4f1b-a182-85eb226f41ae_SetDate">
    <vt:lpwstr>2024-09-06T17:43:31Z</vt:lpwstr>
  </property>
  <property fmtid="{D5CDD505-2E9C-101B-9397-08002B2CF9AE}" pid="6" name="MSIP_Label_b28095e7-21cd-4f1b-a182-85eb226f41ae_Method">
    <vt:lpwstr>Privileged</vt:lpwstr>
  </property>
  <property fmtid="{D5CDD505-2E9C-101B-9397-08002B2CF9AE}" pid="7" name="MSIP_Label_b28095e7-21cd-4f1b-a182-85eb226f41ae_Name">
    <vt:lpwstr>b28095e7-21cd-4f1b-a182-85eb226f41ae</vt:lpwstr>
  </property>
  <property fmtid="{D5CDD505-2E9C-101B-9397-08002B2CF9AE}" pid="8" name="MSIP_Label_b28095e7-21cd-4f1b-a182-85eb226f41ae_SiteId">
    <vt:lpwstr>25b79aa0-07c6-4d65-9c80-df92aacdc157</vt:lpwstr>
  </property>
  <property fmtid="{D5CDD505-2E9C-101B-9397-08002B2CF9AE}" pid="9" name="MSIP_Label_b28095e7-21cd-4f1b-a182-85eb226f41ae_ActionId">
    <vt:lpwstr>4b33342a-b206-49ca-976d-517fdc93d532</vt:lpwstr>
  </property>
  <property fmtid="{D5CDD505-2E9C-101B-9397-08002B2CF9AE}" pid="10" name="MSIP_Label_b28095e7-21cd-4f1b-a182-85eb226f41ae_ContentBits">
    <vt:lpwstr>2</vt:lpwstr>
  </property>
</Properties>
</file>